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630" windowHeight="12015" tabRatio="582" activeTab="0"/>
  </bookViews>
  <sheets>
    <sheet name="Форма для заполнения" sheetId="1" r:id="rId1"/>
  </sheets>
  <externalReferences>
    <externalReference r:id="rId4"/>
  </externalReferences>
  <definedNames>
    <definedName name="LOGICAL">'[1]TECHSHEET'!$D$45:$D$46</definedName>
    <definedName name="режимы">#REF!</definedName>
  </definedNames>
  <calcPr fullCalcOnLoad="1"/>
</workbook>
</file>

<file path=xl/comments1.xml><?xml version="1.0" encoding="utf-8"?>
<comments xmlns="http://schemas.openxmlformats.org/spreadsheetml/2006/main">
  <authors>
    <author>V_Butuk</author>
    <author>I_Kubyshkina</author>
  </authors>
  <commentList>
    <comment ref="E55" authorId="0">
      <text>
        <r>
          <rPr>
            <sz val="9"/>
            <rFont val="Tahoma"/>
            <family val="2"/>
          </rPr>
          <t xml:space="preserve">Без учета ГВС (если ТСО оказывает услуги по ГВС)
</t>
        </r>
      </text>
    </comment>
    <comment ref="E29" authorId="1">
      <text>
        <r>
          <rPr>
            <b/>
            <sz val="9"/>
            <rFont val="Tahoma"/>
            <family val="2"/>
          </rPr>
          <t>факт.калорийность/7000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<sst xmlns="http://schemas.openxmlformats.org/spreadsheetml/2006/main" count="521" uniqueCount="278">
  <si>
    <t>Наименование показателя</t>
  </si>
  <si>
    <t>Выработка тепловой энергии</t>
  </si>
  <si>
    <t>Единица измерения</t>
  </si>
  <si>
    <t>Природный газ</t>
  </si>
  <si>
    <t>Мазут</t>
  </si>
  <si>
    <t>Печное топливо</t>
  </si>
  <si>
    <t>Прочие виды топлива</t>
  </si>
  <si>
    <t>Удельная норма расхода условного топлива на производство тепловой энергии</t>
  </si>
  <si>
    <t>т.у.т</t>
  </si>
  <si>
    <t>тыс. руб.</t>
  </si>
  <si>
    <t>Теплоноситель</t>
  </si>
  <si>
    <t>тыс.Гкал</t>
  </si>
  <si>
    <t>Наименование ЭСО</t>
  </si>
  <si>
    <t>% потерь от отпуска в сеть</t>
  </si>
  <si>
    <t>%</t>
  </si>
  <si>
    <t>1</t>
  </si>
  <si>
    <t>2</t>
  </si>
  <si>
    <t>руб./Гкал</t>
  </si>
  <si>
    <t>Покупная тепловая энергия</t>
  </si>
  <si>
    <t>Налог на финансовый результат (прибыль)</t>
  </si>
  <si>
    <t>НВВ</t>
  </si>
  <si>
    <t>Среднеотпускной тариф</t>
  </si>
  <si>
    <t>Средняя заработная плата</t>
  </si>
  <si>
    <t>Твердое топливо</t>
  </si>
  <si>
    <t>ВН</t>
  </si>
  <si>
    <t>СН1</t>
  </si>
  <si>
    <t>СН2</t>
  </si>
  <si>
    <t>НН</t>
  </si>
  <si>
    <t>Топливо на технологические цели</t>
  </si>
  <si>
    <t>Электрическая энергия на технологические цели</t>
  </si>
  <si>
    <t>чел.</t>
  </si>
  <si>
    <t>Удельная норма расхода электрической энергии на производство тепловой энергии</t>
  </si>
  <si>
    <t>кВт.ч/Гкал</t>
  </si>
  <si>
    <t>тыс.кВт.ч</t>
  </si>
  <si>
    <t>Удельная норма расхода воды на производство тепловой энергии</t>
  </si>
  <si>
    <t>м3/Гкал</t>
  </si>
  <si>
    <t>Вода и стоки на технологические цели</t>
  </si>
  <si>
    <t>3.</t>
  </si>
  <si>
    <t>3.1.</t>
  </si>
  <si>
    <t>3.2.</t>
  </si>
  <si>
    <t>4.</t>
  </si>
  <si>
    <t>5.</t>
  </si>
  <si>
    <t>Расходы на приобретение сырья и материалов</t>
  </si>
  <si>
    <t>Расходы на оплату труда</t>
  </si>
  <si>
    <t>Расходы на служебные командировки</t>
  </si>
  <si>
    <t>Расходы на обучение персонала</t>
  </si>
  <si>
    <t>Отчисления на социальные нужды</t>
  </si>
  <si>
    <t>Амортизация основных средств и нематериальных активов</t>
  </si>
  <si>
    <t>1.1.</t>
  </si>
  <si>
    <t>1.2.</t>
  </si>
  <si>
    <t>1.3.</t>
  </si>
  <si>
    <t>1.4.</t>
  </si>
  <si>
    <t>1.5.</t>
  </si>
  <si>
    <t>1.6.</t>
  </si>
  <si>
    <t>6.</t>
  </si>
  <si>
    <t>7.</t>
  </si>
  <si>
    <t>8.</t>
  </si>
  <si>
    <t>9.</t>
  </si>
  <si>
    <t>Основной персонал</t>
  </si>
  <si>
    <t>Цеховый персонал</t>
  </si>
  <si>
    <t>АУП</t>
  </si>
  <si>
    <t>№ п/п</t>
  </si>
  <si>
    <t>Расходы, связанные с производством и реализацией</t>
  </si>
  <si>
    <t xml:space="preserve">Расходы на оплату услуг, оказываемых организациями, осуществляющими регулируемую деятельность </t>
  </si>
  <si>
    <t>Расходы на ремонт основных средств, выполняемый подрядным способом</t>
  </si>
  <si>
    <t>Расходы на страхование производственных объектов</t>
  </si>
  <si>
    <t>10.</t>
  </si>
  <si>
    <t>12.</t>
  </si>
  <si>
    <t>13.</t>
  </si>
  <si>
    <t>14.</t>
  </si>
  <si>
    <t>15.</t>
  </si>
  <si>
    <t>16.</t>
  </si>
  <si>
    <t>17.</t>
  </si>
  <si>
    <t>Расходы на оплату работ и услуг производственного характера, выполняемых по договорам со сторонними организациями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</si>
  <si>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</si>
  <si>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Арендная плата, концессионная плата, лизинговые платежи</t>
  </si>
  <si>
    <t>Расходы на материалы для ремонта основных средств, осуществляемый хозяйственным способом</t>
  </si>
  <si>
    <t>3.3.</t>
  </si>
  <si>
    <t>Дебиторская задолженность</t>
  </si>
  <si>
    <t>количество исков в суде</t>
  </si>
  <si>
    <t>2.1.</t>
  </si>
  <si>
    <t>2.2.1.</t>
  </si>
  <si>
    <t>2.2.2.</t>
  </si>
  <si>
    <t>2.2.3.</t>
  </si>
  <si>
    <t>2.2.4.</t>
  </si>
  <si>
    <t>2.2.5.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</si>
  <si>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</si>
  <si>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</si>
  <si>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</si>
  <si>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</si>
  <si>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</si>
  <si>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</si>
  <si>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</si>
  <si>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</si>
  <si>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</si>
  <si>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2.10.1.</t>
  </si>
  <si>
    <t>2.10.2.</t>
  </si>
  <si>
    <t>2.10.3.</t>
  </si>
  <si>
    <t>2.11.1.</t>
  </si>
  <si>
    <t>2.11.</t>
  </si>
  <si>
    <t>2.11.2.</t>
  </si>
  <si>
    <t>2.11.3.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</si>
  <si>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</si>
  <si>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</si>
  <si>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</si>
  <si>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</si>
  <si>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</si>
  <si>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</si>
  <si>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</si>
  <si>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</si>
  <si>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</si>
  <si>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11.</t>
  </si>
  <si>
    <t>Экономически обоснованный тариф с 01.01. (без НДС)</t>
  </si>
  <si>
    <t>Социальный тариф для населения с 01.01. (без НДС)</t>
  </si>
  <si>
    <t>Транспортный налог</t>
  </si>
  <si>
    <t>Налог на имущество</t>
  </si>
  <si>
    <t>Х</t>
  </si>
  <si>
    <t>Запасы топлива на складах</t>
  </si>
  <si>
    <t>Экономически обоснованный тариф с 01.07. (без НДС)</t>
  </si>
  <si>
    <t>Социальный тариф для населения с 01.07. (без НДС)</t>
  </si>
  <si>
    <t>Дебиторская задолженность, по которой истек срок исковой давности</t>
  </si>
  <si>
    <t>Полезный отпуск тепловой энергии всего</t>
  </si>
  <si>
    <t>в т.ч. на нужды предприятия</t>
  </si>
  <si>
    <t>Количество котельных</t>
  </si>
  <si>
    <t>шт.</t>
  </si>
  <si>
    <t>тонн/м.куб.</t>
  </si>
  <si>
    <t>Потери тепловой энергии в сетях</t>
  </si>
  <si>
    <t>Полезный отпуск тепловой энергии организациям перепродавцам</t>
  </si>
  <si>
    <t>Бюджетным потребителям</t>
  </si>
  <si>
    <t>Населению</t>
  </si>
  <si>
    <t>1.7.</t>
  </si>
  <si>
    <t>1.8.</t>
  </si>
  <si>
    <t>1.9.</t>
  </si>
  <si>
    <t>1.10.</t>
  </si>
  <si>
    <t>Прочим потребителям</t>
  </si>
  <si>
    <t>калорийность</t>
  </si>
  <si>
    <t>1.11.</t>
  </si>
  <si>
    <t>1.12.</t>
  </si>
  <si>
    <t>1.13.</t>
  </si>
  <si>
    <t>объем</t>
  </si>
  <si>
    <t>тыс. м³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</si>
  <si>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</si>
  <si>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</si>
  <si>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</si>
  <si>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</si>
  <si>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</si>
  <si>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</si>
  <si>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</si>
  <si>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</si>
  <si>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</si>
  <si>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объем, в том числе по уровням напряжения:</t>
  </si>
  <si>
    <t>тариф, в том числе по уровням напряжения</t>
  </si>
  <si>
    <t>руб/кВт.ч</t>
  </si>
  <si>
    <t>1.23.</t>
  </si>
  <si>
    <t>1.24.</t>
  </si>
  <si>
    <t>1.25.</t>
  </si>
  <si>
    <t>1.26.</t>
  </si>
  <si>
    <t>1.27.</t>
  </si>
  <si>
    <t>цена</t>
  </si>
  <si>
    <t>руб/тыс. м³</t>
  </si>
  <si>
    <t>тариф</t>
  </si>
  <si>
    <t>руб/ м³</t>
  </si>
  <si>
    <t>кг/Гкал</t>
  </si>
  <si>
    <t>1.28.</t>
  </si>
  <si>
    <t>расход условного топлива</t>
  </si>
  <si>
    <t>расход натурального топлива</t>
  </si>
  <si>
    <t>Вид топлива</t>
  </si>
  <si>
    <t>1.29.</t>
  </si>
  <si>
    <t>Общая сумма предъявленных исковых заявлений</t>
  </si>
  <si>
    <t>18.</t>
  </si>
  <si>
    <t>Численность персонала, в т.ч.</t>
  </si>
  <si>
    <t>численность основного персонала</t>
  </si>
  <si>
    <t>численность цехового персонала</t>
  </si>
  <si>
    <t>численность АУП</t>
  </si>
  <si>
    <t>Муниципальный район</t>
  </si>
  <si>
    <t>Муниципальное образование</t>
  </si>
  <si>
    <t>ФИО ответственного исполнителя</t>
  </si>
  <si>
    <t>контактный телефон</t>
  </si>
  <si>
    <t>Режим налогообложения (ОСН/УСН)</t>
  </si>
  <si>
    <t>Расходы из прибыли</t>
  </si>
  <si>
    <t>Отклонение (5 к 4), %</t>
  </si>
  <si>
    <t>Отклонение (5-4), тыс.руб.</t>
  </si>
  <si>
    <t>за поставку электроэнергии</t>
  </si>
  <si>
    <t>за поставку топлива</t>
  </si>
  <si>
    <t xml:space="preserve">Кредиторская задолженность, в т.ч. </t>
  </si>
  <si>
    <t>за поставку воды</t>
  </si>
  <si>
    <t>другое</t>
  </si>
  <si>
    <t>Финансовый результат по виду деятельности теплоснабжение (+прибыль/-убыток)</t>
  </si>
  <si>
    <t>19.</t>
  </si>
  <si>
    <t>Уровень собираемости платежей.</t>
  </si>
  <si>
    <t>ячейки, обязательные для заполнения</t>
  </si>
  <si>
    <t>Стоимость основных средств, относимых на передачу тепловой энергии, тыс.руб.</t>
  </si>
  <si>
    <t>Износ основных средств по производсту тепловой энергии, %</t>
  </si>
  <si>
    <t>20.</t>
  </si>
  <si>
    <t>21.</t>
  </si>
  <si>
    <t xml:space="preserve"> руб. в мес.</t>
  </si>
  <si>
    <t>Стоимость основных средств, относимых на источники производства тепловой энергии, тыс. руб.</t>
  </si>
  <si>
    <t>Износ основных средств по передаче тепловой энергии, %</t>
  </si>
  <si>
    <t>22.</t>
  </si>
  <si>
    <t>2.21.</t>
  </si>
  <si>
    <t>2.22.</t>
  </si>
  <si>
    <t>Финансовый результат всего по предприятию                (+прибыль/-убыток)</t>
  </si>
  <si>
    <t>23.</t>
  </si>
  <si>
    <t>Расходы на оплату иных работ и услуг, выполняемых по договорам с организациями (услуги связи, охраны, коммунальных услуг, юридических, информационных, аудиторских, консультационных услуг), в т.ч:</t>
  </si>
  <si>
    <t>Расходы на оплату услуг связи</t>
  </si>
  <si>
    <t>Расходы на оплату вневедомственной охраны</t>
  </si>
  <si>
    <t>Расходы на оплату коммунальных услуг</t>
  </si>
  <si>
    <t>Расходы на оплату юридических, информационных, аудиторских и консультационных услуг</t>
  </si>
  <si>
    <t>Расходы на оплату услуг по стратегическому управлению организацией</t>
  </si>
  <si>
    <t>Расходы на оплату других работ и услуг</t>
  </si>
  <si>
    <t>2.14.1.</t>
  </si>
  <si>
    <t>2.14.2.</t>
  </si>
  <si>
    <t>2.14.3.</t>
  </si>
  <si>
    <t>2.14.4.</t>
  </si>
  <si>
    <t>2.14.5.</t>
  </si>
  <si>
    <t>2.14.6.</t>
  </si>
  <si>
    <t>24.</t>
  </si>
  <si>
    <t>Сумма выпадающих доходов от применения льготных тарифов по теплоснабжению</t>
  </si>
  <si>
    <t>10.1.</t>
  </si>
  <si>
    <t>10.2.</t>
  </si>
  <si>
    <t>10.3.</t>
  </si>
  <si>
    <t>Собственные нужды источника тепла</t>
  </si>
  <si>
    <t>1.30.</t>
  </si>
  <si>
    <t>Выручка по виду деятельности теплоснабжение</t>
  </si>
  <si>
    <t>Финансовый результат по виду деятельности горячее водоснабжение (+прибыль/-убыток)</t>
  </si>
  <si>
    <t>Прочие доходы по виду деятельности теплоснабжение, горячее водоснабжение, в том числе:</t>
  </si>
  <si>
    <r>
      <t xml:space="preserve">Вода для приготовления ГВС, </t>
    </r>
    <r>
      <rPr>
        <b/>
        <sz val="11"/>
        <color indexed="10"/>
        <rFont val="Times New Roman"/>
        <family val="1"/>
      </rPr>
      <t>справочно</t>
    </r>
  </si>
  <si>
    <r>
      <t xml:space="preserve">Покупная горячая вода, </t>
    </r>
    <r>
      <rPr>
        <b/>
        <sz val="11"/>
        <color indexed="10"/>
        <rFont val="Times New Roman"/>
        <family val="1"/>
      </rPr>
      <t>справочно</t>
    </r>
  </si>
  <si>
    <t>2.3.1.</t>
  </si>
  <si>
    <t>2.5.1.</t>
  </si>
  <si>
    <t>1.31.</t>
  </si>
  <si>
    <t>1.32.</t>
  </si>
  <si>
    <t>Отпуск в собственную тепловую сеть</t>
  </si>
  <si>
    <t>Другие расходы (с расшифровкой в пояснениях)</t>
  </si>
  <si>
    <t>Расчетная предпринимательская прибыль (5%)</t>
  </si>
  <si>
    <t>Социальные выплаты</t>
  </si>
  <si>
    <t>Капвложения</t>
  </si>
  <si>
    <t>3.4.</t>
  </si>
  <si>
    <t>3.5.</t>
  </si>
  <si>
    <t>3.6.</t>
  </si>
  <si>
    <t>Расходы по сомнительным долгам</t>
  </si>
  <si>
    <t>Выручка по виду деятельности горячее водоснабжение</t>
  </si>
  <si>
    <t>Сумма выпадающих доходов от применения льготных тарифов по горячему водоснабжению</t>
  </si>
  <si>
    <t>12.1.</t>
  </si>
  <si>
    <t>12.2.</t>
  </si>
  <si>
    <t>12.3.</t>
  </si>
  <si>
    <t>12.4.</t>
  </si>
  <si>
    <t>19.1.</t>
  </si>
  <si>
    <t>20.1.</t>
  </si>
  <si>
    <t>20.2.</t>
  </si>
  <si>
    <t>20.3.</t>
  </si>
  <si>
    <t>20.4.</t>
  </si>
  <si>
    <t>ссылка на источник фактических данных (статистическая отчетность)*</t>
  </si>
  <si>
    <t>Пояснение по отклонениям**</t>
  </si>
  <si>
    <t>*;**</t>
  </si>
  <si>
    <t>столбцы, обязательные для заполнения</t>
  </si>
  <si>
    <r>
      <t xml:space="preserve">Анализ финансово-хозяйственной деятельности теплоснабжающей организации за </t>
    </r>
    <r>
      <rPr>
        <b/>
        <u val="single"/>
        <sz val="16"/>
        <color indexed="10"/>
        <rFont val="Times New Roman"/>
        <family val="1"/>
      </rPr>
      <t>2022 год</t>
    </r>
  </si>
  <si>
    <t>Утверждено КТР ВО на 2022 г</t>
  </si>
  <si>
    <t>Факт за 2022 г</t>
  </si>
  <si>
    <t>из бюджета органа местного самоуправления</t>
  </si>
  <si>
    <t>Прочеее финансирование из бюджетов всех уровней:</t>
  </si>
  <si>
    <t>из фонда развития территорий</t>
  </si>
  <si>
    <t>прочее финансирование</t>
  </si>
  <si>
    <t>10.3.1</t>
  </si>
  <si>
    <t>10.3.2</t>
  </si>
  <si>
    <t>10.3.3</t>
  </si>
  <si>
    <t>МБУ "Тепловые сети Клетского муниципального района"</t>
  </si>
  <si>
    <t>Клетский</t>
  </si>
  <si>
    <t>Клетское</t>
  </si>
  <si>
    <t>Горбачева Людмила Сергеевна</t>
  </si>
  <si>
    <t>8(84466)4-21-31</t>
  </si>
  <si>
    <t>ОСН</t>
  </si>
  <si>
    <t>газ</t>
  </si>
  <si>
    <t>22-ЖКХ</t>
  </si>
  <si>
    <t>1-ТЭП</t>
  </si>
  <si>
    <t>22ЖКХ</t>
  </si>
  <si>
    <t>П-4</t>
  </si>
  <si>
    <t>46-ТЭ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</si>
</sst>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"/>
    <numFmt numFmtId="181" formatCode="0.000"/>
    <numFmt numFmtId="182" formatCode="0.0000"/>
    <numFmt numFmtId="183" formatCode="0.00000"/>
    <numFmt numFmtId="184" formatCode="_-* #,##0.0000_р_._-;\-* #,##0.0000_р_._-;_-* &quot;-&quot;???_р_._-;_-@_-"/>
    <numFmt numFmtId="185" formatCode="_-* #,##0.00_р_._-;\-* #,##0.00_р_._-;_-* &quot;-&quot;???_р_._-;_-@_-"/>
    <numFmt numFmtId="186" formatCode="###\ ##\ ##"/>
    <numFmt numFmtId="187" formatCode="_(* #,##0_);_(* \(#,##0\);_(* &quot;-&quot;??_);_(@_)"/>
    <numFmt numFmtId="188" formatCode="_-* #,##0\ _F_B_-;\-* #,##0\ _F_B_-;_-* &quot;-&quot;\ _F_B_-;_-@_-"/>
    <numFmt numFmtId="189" formatCode="_-* #,##0.00\ _F_B_-;\-* #,##0.00\ _F_B_-;_-* &quot;-&quot;??\ _F_B_-;_-@_-"/>
    <numFmt numFmtId="190" formatCode="_-* #,##0\ &quot;FB&quot;_-;\-* #,##0\ &quot;FB&quot;_-;_-* &quot;-&quot;\ &quot;FB&quot;_-;_-@_-"/>
    <numFmt numFmtId="191" formatCode="_-* #,##0.00\ &quot;FB&quot;_-;\-* #,##0.00\ &quot;FB&quot;_-;_-* &quot;-&quot;??\ &quot;FB&quot;_-;_-@_-"/>
    <numFmt numFmtId="192" formatCode="_(* #,##0.000_);_(* \(#,##0.000\);_(* &quot;-&quot;?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0.00000000"/>
    <numFmt numFmtId="196" formatCode="0.0000000"/>
    <numFmt numFmtId="197" formatCode="0.000000"/>
    <numFmt numFmtId="198" formatCode="#,##0.00000"/>
    <numFmt numFmtId="199" formatCode="0.0000000000"/>
    <numFmt numFmtId="200" formatCode="0.000000000"/>
    <numFmt numFmtId="201" formatCode="#,##0.000000"/>
    <numFmt numFmtId="202" formatCode="_-* #,##0.0000_р_._-;\-* #,##0.0000_р_._-;_-* &quot;-&quot;????_р_._-;_-@_-"/>
  </numFmts>
  <fonts count="70">
    <font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12"/>
      <name val="Arial"/>
      <family val="2"/>
    </font>
    <font>
      <sz val="10"/>
      <name val="Courier"/>
      <family val="1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4"/>
      <name val="Franklin Gothic Medium"/>
      <family val="2"/>
    </font>
    <font>
      <sz val="20"/>
      <color indexed="18"/>
      <name val="Impact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ET"/>
      <family val="0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6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AFCC2"/>
        <bgColor indexed="64"/>
      </patternFill>
    </fill>
    <fill>
      <patternFill patternType="solid">
        <fgColor rgb="FFFBA3C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6" fontId="8" fillId="20" borderId="0">
      <alignment horizontal="center" vertical="center"/>
      <protection/>
    </xf>
    <xf numFmtId="0" fontId="9" fillId="21" borderId="0">
      <alignment/>
      <protection/>
    </xf>
    <xf numFmtId="0" fontId="10" fillId="21" borderId="0">
      <alignment/>
      <protection/>
    </xf>
    <xf numFmtId="187" fontId="5" fillId="22" borderId="1">
      <alignment vertical="center"/>
      <protection/>
    </xf>
    <xf numFmtId="187" fontId="5" fillId="23" borderId="1">
      <alignment vertical="center"/>
      <protection/>
    </xf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9" fillId="24" borderId="0">
      <alignment/>
      <protection/>
    </xf>
    <xf numFmtId="0" fontId="10" fillId="25" borderId="0">
      <alignment/>
      <protection/>
    </xf>
    <xf numFmtId="0" fontId="11" fillId="0" borderId="0" applyNumberFormat="0" applyFill="0" applyBorder="0" applyAlignment="0" applyProtection="0"/>
    <xf numFmtId="187" fontId="6" fillId="26" borderId="1">
      <alignment/>
      <protection locked="0"/>
    </xf>
    <xf numFmtId="187" fontId="6" fillId="27" borderId="1">
      <alignment vertical="center"/>
      <protection/>
    </xf>
    <xf numFmtId="0" fontId="6" fillId="0" borderId="0">
      <alignment/>
      <protection/>
    </xf>
    <xf numFmtId="187" fontId="12" fillId="27" borderId="1">
      <alignment horizontal="center" vertical="center" wrapText="1"/>
      <protection locked="0"/>
    </xf>
    <xf numFmtId="0" fontId="6" fillId="0" borderId="0">
      <alignment vertical="center"/>
      <protection/>
    </xf>
    <xf numFmtId="192" fontId="6" fillId="20" borderId="1">
      <alignment vertical="center"/>
      <protection/>
    </xf>
    <xf numFmtId="187" fontId="13" fillId="28" borderId="2">
      <alignment horizontal="center" vertical="center"/>
      <protection/>
    </xf>
    <xf numFmtId="187" fontId="6" fillId="29" borderId="1" applyNumberFormat="0" applyFill="0" applyBorder="0" applyProtection="0">
      <alignment vertical="center"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8" fillId="36" borderId="3" applyNumberFormat="0" applyAlignment="0" applyProtection="0"/>
    <xf numFmtId="0" fontId="49" fillId="37" borderId="4" applyNumberFormat="0" applyAlignment="0" applyProtection="0"/>
    <xf numFmtId="0" fontId="50" fillId="37" borderId="3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Border="0">
      <alignment horizontal="center" vertical="center" wrapText="1"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>
      <alignment vertical="top"/>
      <protection/>
    </xf>
    <xf numFmtId="0" fontId="16" fillId="0" borderId="8" applyBorder="0">
      <alignment horizontal="center" vertical="center" wrapText="1"/>
      <protection/>
    </xf>
    <xf numFmtId="4" fontId="17" fillId="26" borderId="1" applyBorder="0">
      <alignment horizontal="right"/>
      <protection/>
    </xf>
    <xf numFmtId="0" fontId="55" fillId="0" borderId="9" applyNumberFormat="0" applyFill="0" applyAlignment="0" applyProtection="0"/>
    <xf numFmtId="0" fontId="56" fillId="38" borderId="10" applyNumberFormat="0" applyAlignment="0" applyProtection="0"/>
    <xf numFmtId="0" fontId="57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1" borderId="11" applyNumberFormat="0" applyFont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7" fillId="0" borderId="0">
      <alignment/>
      <protection/>
    </xf>
    <xf numFmtId="0" fontId="63" fillId="0" borderId="0" applyNumberFormat="0" applyFill="0" applyBorder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7" fillId="42" borderId="0" applyBorder="0">
      <alignment horizontal="right"/>
      <protection/>
    </xf>
    <xf numFmtId="0" fontId="64" fillId="43" borderId="0" applyNumberFormat="0" applyBorder="0" applyAlignment="0" applyProtection="0"/>
  </cellStyleXfs>
  <cellXfs count="81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 indent="2"/>
    </xf>
    <xf numFmtId="4" fontId="4" fillId="0" borderId="13" xfId="0" applyNumberFormat="1" applyFont="1" applyFill="1" applyBorder="1" applyAlignment="1">
      <alignment horizontal="left" vertical="center" wrapText="1"/>
    </xf>
    <xf numFmtId="0" fontId="65" fillId="0" borderId="13" xfId="0" applyFont="1" applyBorder="1" applyAlignment="1">
      <alignment vertical="top" wrapText="1"/>
    </xf>
    <xf numFmtId="0" fontId="66" fillId="0" borderId="13" xfId="0" applyFont="1" applyBorder="1" applyAlignment="1">
      <alignment vertical="top" wrapText="1"/>
    </xf>
    <xf numFmtId="0" fontId="65" fillId="0" borderId="13" xfId="0" applyFont="1" applyBorder="1" applyAlignment="1">
      <alignment horizontal="left" vertical="top" wrapText="1" indent="1"/>
    </xf>
    <xf numFmtId="0" fontId="66" fillId="0" borderId="13" xfId="0" applyFont="1" applyBorder="1" applyAlignment="1">
      <alignment horizontal="justify" vertical="top" wrapText="1"/>
    </xf>
    <xf numFmtId="0" fontId="65" fillId="0" borderId="13" xfId="0" applyFont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top" wrapText="1" indent="1"/>
    </xf>
    <xf numFmtId="4" fontId="20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top" wrapText="1"/>
    </xf>
    <xf numFmtId="4" fontId="1" fillId="44" borderId="13" xfId="0" applyNumberFormat="1" applyFont="1" applyFill="1" applyBorder="1" applyAlignment="1">
      <alignment horizontal="center" vertical="center" wrapText="1"/>
    </xf>
    <xf numFmtId="4" fontId="1" fillId="45" borderId="13" xfId="0" applyNumberFormat="1" applyFont="1" applyFill="1" applyBorder="1" applyAlignment="1">
      <alignment horizontal="left" vertical="center" wrapText="1"/>
    </xf>
    <xf numFmtId="4" fontId="4" fillId="45" borderId="13" xfId="0" applyNumberFormat="1" applyFont="1" applyFill="1" applyBorder="1" applyAlignment="1">
      <alignment horizontal="center" vertical="center" wrapText="1"/>
    </xf>
    <xf numFmtId="4" fontId="1" fillId="45" borderId="13" xfId="0" applyNumberFormat="1" applyFont="1" applyFill="1" applyBorder="1" applyAlignment="1">
      <alignment horizontal="center" vertical="center" wrapText="1"/>
    </xf>
    <xf numFmtId="4" fontId="1" fillId="46" borderId="13" xfId="0" applyNumberFormat="1" applyFont="1" applyFill="1" applyBorder="1" applyAlignment="1">
      <alignment horizontal="left" vertical="center" wrapText="1"/>
    </xf>
    <xf numFmtId="4" fontId="4" fillId="46" borderId="13" xfId="0" applyNumberFormat="1" applyFont="1" applyFill="1" applyBorder="1" applyAlignment="1">
      <alignment horizontal="center" vertical="center" wrapText="1"/>
    </xf>
    <xf numFmtId="4" fontId="1" fillId="46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2"/>
    </xf>
    <xf numFmtId="0" fontId="20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19" fillId="0" borderId="15" xfId="0" applyFont="1" applyBorder="1" applyAlignment="1">
      <alignment horizontal="left" vertical="top" wrapText="1" indent="1"/>
    </xf>
    <xf numFmtId="17" fontId="65" fillId="0" borderId="13" xfId="0" applyNumberFormat="1" applyFont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justify" vertical="center"/>
    </xf>
    <xf numFmtId="4" fontId="65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1" fontId="65" fillId="0" borderId="0" xfId="0" applyNumberFormat="1" applyFont="1" applyFill="1" applyBorder="1" applyAlignment="1">
      <alignment horizontal="center" vertical="center"/>
    </xf>
    <xf numFmtId="4" fontId="65" fillId="0" borderId="0" xfId="0" applyNumberFormat="1" applyFont="1" applyFill="1" applyBorder="1" applyAlignment="1">
      <alignment/>
    </xf>
    <xf numFmtId="0" fontId="68" fillId="0" borderId="1" xfId="0" applyFont="1" applyBorder="1" applyAlignment="1">
      <alignment horizontal="left" vertical="top" wrapText="1" inden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4" fontId="4" fillId="44" borderId="18" xfId="0" applyNumberFormat="1" applyFont="1" applyFill="1" applyBorder="1" applyAlignment="1">
      <alignment horizontal="center" vertical="center" wrapText="1"/>
    </xf>
    <xf numFmtId="4" fontId="4" fillId="44" borderId="19" xfId="0" applyNumberFormat="1" applyFont="1" applyFill="1" applyBorder="1" applyAlignment="1">
      <alignment horizontal="center" vertical="center" wrapText="1"/>
    </xf>
    <xf numFmtId="4" fontId="1" fillId="45" borderId="20" xfId="0" applyNumberFormat="1" applyFont="1" applyFill="1" applyBorder="1" applyAlignment="1">
      <alignment horizontal="center" vertical="center" wrapText="1"/>
    </xf>
    <xf numFmtId="4" fontId="1" fillId="45" borderId="16" xfId="0" applyNumberFormat="1" applyFont="1" applyFill="1" applyBorder="1" applyAlignment="1">
      <alignment horizontal="center" vertical="center" wrapText="1"/>
    </xf>
    <xf numFmtId="4" fontId="4" fillId="44" borderId="21" xfId="0" applyNumberFormat="1" applyFont="1" applyFill="1" applyBorder="1" applyAlignment="1">
      <alignment horizontal="center" vertical="center" wrapText="1"/>
    </xf>
    <xf numFmtId="4" fontId="4" fillId="44" borderId="22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20" fillId="44" borderId="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</cellXfs>
  <cellStyles count="83">
    <cellStyle name="Normal" xfId="0"/>
    <cellStyle name="_4. Бюджетные формы ОАО ГПРГ" xfId="15"/>
    <cellStyle name="_Топливо" xfId="16"/>
    <cellStyle name="_Форма 10 ГРО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account" xfId="36"/>
    <cellStyle name="Balance" xfId="37"/>
    <cellStyle name="BalanceBold" xfId="38"/>
    <cellStyle name="Blue_Calculation" xfId="39"/>
    <cellStyle name="Calculation" xfId="40"/>
    <cellStyle name="Comma [0]_Bdgt99D09_04Dep" xfId="41"/>
    <cellStyle name="Comma_Bdgt99D09_04Dep" xfId="42"/>
    <cellStyle name="Currency [0]_Bdgt99D09_04Dep" xfId="43"/>
    <cellStyle name="Currency_Bdgt99D09_04Dep" xfId="44"/>
    <cellStyle name="Data" xfId="45"/>
    <cellStyle name="DataBold" xfId="46"/>
    <cellStyle name="Hyperlink_CONSOLIDATION_ARTKM_10_0" xfId="47"/>
    <cellStyle name="Input_Sell" xfId="48"/>
    <cellStyle name="Just_Table" xfId="49"/>
    <cellStyle name="Normal_Book1" xfId="50"/>
    <cellStyle name="QTitle" xfId="51"/>
    <cellStyle name="range" xfId="52"/>
    <cellStyle name="Show_Sell" xfId="53"/>
    <cellStyle name="Validation" xfId="54"/>
    <cellStyle name="YelNumbersCurr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" xfId="68"/>
    <cellStyle name="Заголовок 1" xfId="69"/>
    <cellStyle name="Заголовок 2" xfId="70"/>
    <cellStyle name="Заголовок 3" xfId="71"/>
    <cellStyle name="Заголовок 4" xfId="72"/>
    <cellStyle name="Заголовок таблицы" xfId="73"/>
    <cellStyle name="ЗаголовокСтолбца" xfId="74"/>
    <cellStyle name="Значение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Обычный 3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&quot;АПАТИТ&quot;" xfId="90"/>
    <cellStyle name="Тысячи_&quot;АПАТИТ&quot;" xfId="91"/>
    <cellStyle name="Comma" xfId="92"/>
    <cellStyle name="Comma [0]" xfId="93"/>
    <cellStyle name="Финансовый 2" xfId="94"/>
    <cellStyle name="Формула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2013\Teplo\&#1040;&#1085;&#1072;&#1083;&#1080;&#1079;%20&#1060;&#1061;&#1044;%202014%20(&#1076;&#1086;&#1088;&#1086;&#1078;&#1085;&#1072;&#1103;%20&#1082;&#1072;&#1088;&#1090;&#1072;)\&#1087;&#1086;&#1089;&#1077;&#1083;&#1077;&#1085;&#1080;&#1103;\RU34.OREP.KU.2013.MONTHLY.07%20&#1043;&#1086;&#1088;&#1086;&#1076;&#1080;&#1097;&#1077;&#1085;&#1089;&#1082;&#1080;&#1081;%202%20&#1041;&#1086;&#1088;&#1080;&#1089;&#1086;&#1074;%20&#1041;&#1099;&#1082;&#1086;&#1074;%20&#1042;&#1086;&#1076;&#107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Список МО"/>
      <sheetName val="СУБС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tech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TECHSHEET"/>
      <sheetName val="modGetGeoBase"/>
      <sheetName val="REESTR_FILTERED"/>
      <sheetName val="REESTR_ORG"/>
      <sheetName val="NTKU1X_LIST_MO_BY_RN"/>
      <sheetName val="NTKU1X_LIST_MO"/>
      <sheetName val="NTKU1X_SUBSID"/>
      <sheetName val="NTKU1X_ORG"/>
      <sheetName val="NTKU1X_ORG_TF"/>
      <sheetName val="NTKU1X_VF"/>
      <sheetName val="NTKU1X_VF_NM"/>
      <sheetName val="NTKU1X_AVG"/>
      <sheetName val="NTKU1X_MAX"/>
      <sheetName val="NTKU1X_HOT_LINES"/>
      <sheetName val="NTKU1X_VBLAG"/>
      <sheetName val="NTKU1X_VBLAG_TOTAL"/>
      <sheetName val="REESTR_MO"/>
      <sheetName val="modProvGeneralProc"/>
      <sheetName val="modProv"/>
      <sheetName val="modProvLIST_MO"/>
      <sheetName val="modProvDATA"/>
      <sheetName val="modAVG"/>
      <sheetName val="modMAX"/>
      <sheetName val="modWorkSheetsVisibility"/>
      <sheetName val="modCommandButton"/>
      <sheetName val="modListMO"/>
      <sheetName val="modfrmRegion"/>
      <sheetName val="modfrmVBLAG"/>
      <sheetName val="modfrmReestr"/>
      <sheetName val="modfrmOrg"/>
      <sheetName val="modHotLines"/>
      <sheetName val="modfrmCheckInIsInProgress"/>
      <sheetName val="modfrmNTKU1XUpdateIsInProgress"/>
      <sheetName val="modUpdTemplMain"/>
      <sheetName val="modfrmCheckUpdates"/>
      <sheetName val="modfrmKU_LENGTH_PERIOD"/>
      <sheetName val="modfrmDateChoose"/>
      <sheetName val="modfrmNormativeDetailed"/>
      <sheetName val="modTF"/>
      <sheetName val="modNM"/>
      <sheetName val="modSUBS"/>
      <sheetName val="modIHLCommandBar"/>
      <sheetName val="modfrmHEATINGAdditionalOrgData"/>
      <sheetName val="modfrmVSNAVOTVAdditionalOrgData"/>
      <sheetName val="modfrmHOTVSNAAdditionalOrgData"/>
      <sheetName val="modGeneralProcedures"/>
      <sheetName val="modInfo"/>
      <sheetName val="modfrmDynamicList"/>
    </sheetNames>
    <sheetDataSet>
      <sheetData sheetId="76">
        <row r="45">
          <cell r="D45" t="str">
            <v>да</v>
          </cell>
        </row>
        <row r="46">
          <cell r="D4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/>
  <dimension ref="A1:J143"/>
  <sheetViews>
    <sheetView tabSelected="1" zoomScale="80" zoomScaleNormal="80" zoomScaleSheetLayoutView="50" zoomScalePageLayoutView="0" workbookViewId="0" topLeftCell="A1">
      <pane ySplit="11" topLeftCell="A12" activePane="bottomLeft" state="frozen"/>
      <selection pane="topLeft" activeCell="D191" sqref="D191"/>
      <selection pane="bottomLeft" activeCell="E45" sqref="E45"/>
    </sheetView>
  </sheetViews>
  <sheetFormatPr defaultColWidth="9.00390625" defaultRowHeight="12.75" outlineLevelRow="1"/>
  <cols>
    <col min="1" max="1" width="7.375" style="29" customWidth="1"/>
    <col min="2" max="2" width="65.375" style="17" customWidth="1"/>
    <col min="3" max="5" width="15.75390625" style="17" customWidth="1"/>
    <col min="6" max="6" width="14.25390625" style="17" customWidth="1"/>
    <col min="7" max="7" width="19.375" style="17" customWidth="1"/>
    <col min="8" max="9" width="23.125" style="17" customWidth="1"/>
    <col min="10" max="10" width="11.25390625" style="24" customWidth="1"/>
    <col min="11" max="16384" width="9.125" style="24" customWidth="1"/>
  </cols>
  <sheetData>
    <row r="1" spans="1:10" s="21" customFormat="1" ht="33" customHeight="1">
      <c r="A1" s="43"/>
      <c r="B1" s="47" t="s">
        <v>12</v>
      </c>
      <c r="C1" s="76" t="s">
        <v>266</v>
      </c>
      <c r="D1" s="76"/>
      <c r="E1" s="76"/>
      <c r="F1" s="76"/>
      <c r="G1" s="53"/>
      <c r="H1" s="54"/>
      <c r="I1" s="55"/>
      <c r="J1" s="56"/>
    </row>
    <row r="2" spans="1:10" s="21" customFormat="1" ht="15">
      <c r="A2" s="44"/>
      <c r="B2" s="46" t="s">
        <v>174</v>
      </c>
      <c r="C2" s="76" t="s">
        <v>267</v>
      </c>
      <c r="D2" s="76"/>
      <c r="E2" s="76"/>
      <c r="F2" s="76"/>
      <c r="G2" s="53"/>
      <c r="H2" s="57"/>
      <c r="I2" s="55"/>
      <c r="J2" s="56"/>
    </row>
    <row r="3" spans="1:10" s="21" customFormat="1" ht="15">
      <c r="A3" s="44"/>
      <c r="B3" s="46" t="s">
        <v>175</v>
      </c>
      <c r="C3" s="76" t="s">
        <v>268</v>
      </c>
      <c r="D3" s="76"/>
      <c r="E3" s="76"/>
      <c r="F3" s="76"/>
      <c r="G3" s="53"/>
      <c r="H3" s="57"/>
      <c r="I3" s="58"/>
      <c r="J3" s="56"/>
    </row>
    <row r="4" spans="1:10" s="21" customFormat="1" ht="15">
      <c r="A4" s="44"/>
      <c r="B4" s="46" t="s">
        <v>176</v>
      </c>
      <c r="C4" s="76" t="s">
        <v>269</v>
      </c>
      <c r="D4" s="76"/>
      <c r="E4" s="76"/>
      <c r="F4" s="76"/>
      <c r="G4" s="53"/>
      <c r="H4" s="54"/>
      <c r="I4" s="58"/>
      <c r="J4" s="56"/>
    </row>
    <row r="5" spans="1:10" s="21" customFormat="1" ht="15">
      <c r="A5" s="44"/>
      <c r="B5" s="46" t="s">
        <v>177</v>
      </c>
      <c r="C5" s="76" t="s">
        <v>270</v>
      </c>
      <c r="D5" s="76"/>
      <c r="E5" s="76"/>
      <c r="F5" s="76"/>
      <c r="G5" s="53"/>
      <c r="H5" s="54"/>
      <c r="I5" s="58"/>
      <c r="J5" s="56"/>
    </row>
    <row r="6" spans="1:9" s="21" customFormat="1" ht="14.25">
      <c r="A6" s="44"/>
      <c r="B6" s="46" t="s">
        <v>178</v>
      </c>
      <c r="C6" s="76" t="s">
        <v>271</v>
      </c>
      <c r="D6" s="76"/>
      <c r="E6" s="76"/>
      <c r="F6" s="76"/>
      <c r="G6" s="16"/>
      <c r="H6" s="16"/>
      <c r="I6" s="16"/>
    </row>
    <row r="7" spans="1:9" s="21" customFormat="1" ht="14.25">
      <c r="A7" s="45"/>
      <c r="B7" s="46"/>
      <c r="C7" s="76"/>
      <c r="D7" s="76"/>
      <c r="E7" s="76"/>
      <c r="F7" s="76"/>
      <c r="G7" s="16"/>
      <c r="H7" s="16"/>
      <c r="I7" s="16"/>
    </row>
    <row r="8" spans="1:9" s="21" customFormat="1" ht="28.5" customHeight="1">
      <c r="A8" s="45"/>
      <c r="B8" s="80" t="s">
        <v>256</v>
      </c>
      <c r="C8" s="80"/>
      <c r="D8" s="80"/>
      <c r="E8" s="80"/>
      <c r="F8" s="80"/>
      <c r="G8" s="80"/>
      <c r="H8" s="80"/>
      <c r="I8" s="80"/>
    </row>
    <row r="9" spans="1:2" ht="15.75" thickBot="1">
      <c r="A9" s="22"/>
      <c r="B9" s="23"/>
    </row>
    <row r="10" spans="1:9" s="25" customFormat="1" ht="33.75" customHeight="1">
      <c r="A10" s="68" t="s">
        <v>61</v>
      </c>
      <c r="B10" s="68" t="s">
        <v>0</v>
      </c>
      <c r="C10" s="68" t="s">
        <v>2</v>
      </c>
      <c r="D10" s="68" t="s">
        <v>257</v>
      </c>
      <c r="E10" s="68" t="s">
        <v>258</v>
      </c>
      <c r="F10" s="68" t="s">
        <v>180</v>
      </c>
      <c r="G10" s="68" t="s">
        <v>181</v>
      </c>
      <c r="H10" s="68" t="s">
        <v>252</v>
      </c>
      <c r="I10" s="68" t="s">
        <v>253</v>
      </c>
    </row>
    <row r="11" spans="1:9" s="25" customFormat="1" ht="24" customHeight="1">
      <c r="A11" s="69"/>
      <c r="B11" s="69"/>
      <c r="C11" s="69"/>
      <c r="D11" s="69"/>
      <c r="E11" s="69"/>
      <c r="F11" s="69"/>
      <c r="G11" s="69"/>
      <c r="H11" s="69"/>
      <c r="I11" s="69"/>
    </row>
    <row r="12" spans="1:9" s="49" customFormat="1" ht="14.25" customHeight="1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8</v>
      </c>
      <c r="I12" s="48">
        <v>9</v>
      </c>
    </row>
    <row r="13" spans="1:9" s="25" customFormat="1" ht="15">
      <c r="A13" s="26" t="s">
        <v>15</v>
      </c>
      <c r="B13" s="5" t="s">
        <v>1</v>
      </c>
      <c r="C13" s="30" t="s">
        <v>11</v>
      </c>
      <c r="D13" s="32">
        <v>11.98</v>
      </c>
      <c r="E13" s="32">
        <v>10.78</v>
      </c>
      <c r="F13" s="19">
        <f>IF(D13=0,0,E13/D13*100-100)</f>
        <v>-10.01669449081804</v>
      </c>
      <c r="G13" s="30">
        <f>E13-D13</f>
        <v>-1.200000000000001</v>
      </c>
      <c r="H13" s="32" t="s">
        <v>273</v>
      </c>
      <c r="I13" s="32"/>
    </row>
    <row r="14" spans="1:9" s="25" customFormat="1" ht="15">
      <c r="A14" s="26" t="s">
        <v>48</v>
      </c>
      <c r="B14" s="5" t="s">
        <v>221</v>
      </c>
      <c r="C14" s="30" t="s">
        <v>11</v>
      </c>
      <c r="D14" s="32">
        <v>0.32</v>
      </c>
      <c r="E14" s="32">
        <v>0.28</v>
      </c>
      <c r="F14" s="19">
        <f>IF(D14=0,0,E14/D14*100-100)</f>
        <v>-12.499999999999986</v>
      </c>
      <c r="G14" s="30">
        <f>E14-D14</f>
        <v>-0.03999999999999998</v>
      </c>
      <c r="H14" s="32" t="s">
        <v>273</v>
      </c>
      <c r="I14" s="32"/>
    </row>
    <row r="15" spans="1:9" s="25" customFormat="1" ht="15">
      <c r="A15" s="26" t="s">
        <v>49</v>
      </c>
      <c r="B15" s="5" t="s">
        <v>18</v>
      </c>
      <c r="C15" s="30" t="s">
        <v>11</v>
      </c>
      <c r="D15" s="32">
        <v>0</v>
      </c>
      <c r="E15" s="32">
        <v>0</v>
      </c>
      <c r="F15" s="19">
        <f>IF(D15=0,0,E15/D15*100-100)</f>
        <v>0</v>
      </c>
      <c r="G15" s="30">
        <f>E15-D15</f>
        <v>0</v>
      </c>
      <c r="H15" s="32" t="s">
        <v>273</v>
      </c>
      <c r="I15" s="32"/>
    </row>
    <row r="16" spans="1:9" s="25" customFormat="1" ht="15">
      <c r="A16" s="26" t="s">
        <v>50</v>
      </c>
      <c r="B16" s="5" t="s">
        <v>232</v>
      </c>
      <c r="C16" s="30" t="s">
        <v>11</v>
      </c>
      <c r="D16" s="32">
        <f>D13-D14+D15</f>
        <v>11.66</v>
      </c>
      <c r="E16" s="32">
        <f>E13-E14+E15</f>
        <v>10.5</v>
      </c>
      <c r="F16" s="19">
        <f>IF(D16=0,0,E16/D16*100-100)</f>
        <v>-9.948542024013719</v>
      </c>
      <c r="G16" s="30">
        <f>E16-D16</f>
        <v>-1.1600000000000001</v>
      </c>
      <c r="H16" s="32" t="s">
        <v>273</v>
      </c>
      <c r="I16" s="32"/>
    </row>
    <row r="17" spans="1:9" s="25" customFormat="1" ht="15">
      <c r="A17" s="26" t="s">
        <v>51</v>
      </c>
      <c r="B17" s="6" t="s">
        <v>126</v>
      </c>
      <c r="C17" s="30" t="s">
        <v>11</v>
      </c>
      <c r="D17" s="32">
        <v>0.98</v>
      </c>
      <c r="E17" s="32">
        <v>0.98</v>
      </c>
      <c r="F17" s="19">
        <f>IF(D17=0,0,E17/D17*100-100)</f>
        <v>0</v>
      </c>
      <c r="G17" s="30">
        <f>E17-D17</f>
        <v>0</v>
      </c>
      <c r="H17" s="32" t="s">
        <v>273</v>
      </c>
      <c r="I17" s="32"/>
    </row>
    <row r="18" spans="1:9" s="25" customFormat="1" ht="15">
      <c r="A18" s="26" t="s">
        <v>52</v>
      </c>
      <c r="B18" s="6" t="s">
        <v>13</v>
      </c>
      <c r="C18" s="30" t="s">
        <v>14</v>
      </c>
      <c r="D18" s="18">
        <f>IF(D16=0,0,D17/D16*100)</f>
        <v>8.404802744425385</v>
      </c>
      <c r="E18" s="18">
        <f>IF(E16=0,0,E17/E16*100)</f>
        <v>9.333333333333334</v>
      </c>
      <c r="F18" s="19">
        <f aca="true" t="shared" si="0" ref="F18:F27">IF(D18=0,0,E18/D18*100-100)</f>
        <v>11.047619047619065</v>
      </c>
      <c r="G18" s="30">
        <f aca="true" t="shared" si="1" ref="G18:G27">E18-D18</f>
        <v>0.9285305889079485</v>
      </c>
      <c r="H18" s="32" t="s">
        <v>273</v>
      </c>
      <c r="I18" s="32"/>
    </row>
    <row r="19" spans="1:9" s="25" customFormat="1" ht="15">
      <c r="A19" s="26" t="s">
        <v>53</v>
      </c>
      <c r="B19" s="2" t="s">
        <v>121</v>
      </c>
      <c r="C19" s="30" t="s">
        <v>11</v>
      </c>
      <c r="D19" s="18">
        <f>SUM(D20:D24)</f>
        <v>10.68</v>
      </c>
      <c r="E19" s="18">
        <f>SUM(E20:E24)</f>
        <v>9.52</v>
      </c>
      <c r="F19" s="19">
        <f t="shared" si="0"/>
        <v>-10.86142322097379</v>
      </c>
      <c r="G19" s="30">
        <f t="shared" si="1"/>
        <v>-1.1600000000000001</v>
      </c>
      <c r="H19" s="32" t="s">
        <v>273</v>
      </c>
      <c r="I19" s="32"/>
    </row>
    <row r="20" spans="1:9" s="25" customFormat="1" ht="15">
      <c r="A20" s="26" t="s">
        <v>130</v>
      </c>
      <c r="B20" s="7" t="s">
        <v>122</v>
      </c>
      <c r="C20" s="30" t="s">
        <v>11</v>
      </c>
      <c r="D20" s="32">
        <v>0.19</v>
      </c>
      <c r="E20" s="32">
        <v>0.19</v>
      </c>
      <c r="F20" s="19">
        <f t="shared" si="0"/>
        <v>0</v>
      </c>
      <c r="G20" s="30">
        <f t="shared" si="1"/>
        <v>0</v>
      </c>
      <c r="H20" s="32" t="s">
        <v>273</v>
      </c>
      <c r="I20" s="32"/>
    </row>
    <row r="21" spans="1:9" s="25" customFormat="1" ht="30">
      <c r="A21" s="26" t="s">
        <v>131</v>
      </c>
      <c r="B21" s="7" t="s">
        <v>127</v>
      </c>
      <c r="C21" s="30" t="s">
        <v>11</v>
      </c>
      <c r="D21" s="32"/>
      <c r="E21" s="32"/>
      <c r="F21" s="19">
        <f t="shared" si="0"/>
        <v>0</v>
      </c>
      <c r="G21" s="30">
        <f t="shared" si="1"/>
        <v>0</v>
      </c>
      <c r="H21" s="32" t="s">
        <v>273</v>
      </c>
      <c r="I21" s="32"/>
    </row>
    <row r="22" spans="1:9" s="25" customFormat="1" ht="15">
      <c r="A22" s="26" t="s">
        <v>132</v>
      </c>
      <c r="B22" s="7" t="s">
        <v>128</v>
      </c>
      <c r="C22" s="30" t="s">
        <v>11</v>
      </c>
      <c r="D22" s="32">
        <v>4.55</v>
      </c>
      <c r="E22" s="32">
        <v>4.17</v>
      </c>
      <c r="F22" s="19">
        <f>IF(D22=0,0,E22/D22*100-100)</f>
        <v>-8.35164835164835</v>
      </c>
      <c r="G22" s="30">
        <f>E22-D22</f>
        <v>-0.3799999999999999</v>
      </c>
      <c r="H22" s="32" t="s">
        <v>273</v>
      </c>
      <c r="I22" s="32"/>
    </row>
    <row r="23" spans="1:9" s="25" customFormat="1" ht="15">
      <c r="A23" s="26" t="s">
        <v>133</v>
      </c>
      <c r="B23" s="7" t="s">
        <v>129</v>
      </c>
      <c r="C23" s="30" t="s">
        <v>11</v>
      </c>
      <c r="D23" s="32">
        <v>5.09</v>
      </c>
      <c r="E23" s="32">
        <v>4.62</v>
      </c>
      <c r="F23" s="19">
        <f>IF(D23=0,0,E23/D23*100-100)</f>
        <v>-9.233791748526528</v>
      </c>
      <c r="G23" s="30">
        <f>E23-D23</f>
        <v>-0.46999999999999975</v>
      </c>
      <c r="H23" s="32" t="s">
        <v>273</v>
      </c>
      <c r="I23" s="32"/>
    </row>
    <row r="24" spans="1:9" s="25" customFormat="1" ht="15">
      <c r="A24" s="26" t="s">
        <v>136</v>
      </c>
      <c r="B24" s="7" t="s">
        <v>134</v>
      </c>
      <c r="C24" s="30" t="s">
        <v>11</v>
      </c>
      <c r="D24" s="32">
        <v>0.85</v>
      </c>
      <c r="E24" s="32">
        <v>0.54</v>
      </c>
      <c r="F24" s="19">
        <f>IF(D24=0,0,E24/D24*100-100)</f>
        <v>-36.47058823529411</v>
      </c>
      <c r="G24" s="30">
        <f>E24-D24</f>
        <v>-0.30999999999999994</v>
      </c>
      <c r="H24" s="32" t="s">
        <v>273</v>
      </c>
      <c r="I24" s="32"/>
    </row>
    <row r="25" spans="1:9" s="25" customFormat="1" ht="15">
      <c r="A25" s="26" t="s">
        <v>137</v>
      </c>
      <c r="B25" s="6" t="s">
        <v>123</v>
      </c>
      <c r="C25" s="30" t="s">
        <v>124</v>
      </c>
      <c r="D25" s="32">
        <v>3</v>
      </c>
      <c r="E25" s="32">
        <v>3</v>
      </c>
      <c r="F25" s="19">
        <f t="shared" si="0"/>
        <v>0</v>
      </c>
      <c r="G25" s="30">
        <f t="shared" si="1"/>
        <v>0</v>
      </c>
      <c r="H25" s="32" t="s">
        <v>274</v>
      </c>
      <c r="I25" s="32"/>
    </row>
    <row r="26" spans="1:9" s="25" customFormat="1" ht="15">
      <c r="A26" s="26" t="s">
        <v>138</v>
      </c>
      <c r="B26" s="6" t="s">
        <v>166</v>
      </c>
      <c r="C26" s="32"/>
      <c r="D26" s="32" t="s">
        <v>272</v>
      </c>
      <c r="E26" s="32" t="s">
        <v>272</v>
      </c>
      <c r="F26" s="19"/>
      <c r="G26" s="30"/>
      <c r="H26" s="32" t="s">
        <v>274</v>
      </c>
      <c r="I26" s="32"/>
    </row>
    <row r="27" spans="1:9" s="25" customFormat="1" ht="30">
      <c r="A27" s="26" t="s">
        <v>141</v>
      </c>
      <c r="B27" s="6" t="s">
        <v>7</v>
      </c>
      <c r="C27" s="30" t="s">
        <v>162</v>
      </c>
      <c r="D27" s="18">
        <f>IF(D13=0,0,D28/D13)</f>
        <v>157.10128786072025</v>
      </c>
      <c r="E27" s="18">
        <f>IF(E13=0,0,E28/E13)</f>
        <v>145.79076994434138</v>
      </c>
      <c r="F27" s="19">
        <f t="shared" si="0"/>
        <v>-7.199506808885175</v>
      </c>
      <c r="G27" s="30">
        <f t="shared" si="1"/>
        <v>-11.31051791637887</v>
      </c>
      <c r="H27" s="32" t="s">
        <v>274</v>
      </c>
      <c r="I27" s="32"/>
    </row>
    <row r="28" spans="1:9" s="25" customFormat="1" ht="15">
      <c r="A28" s="26" t="s">
        <v>142</v>
      </c>
      <c r="B28" s="6" t="s">
        <v>164</v>
      </c>
      <c r="C28" s="30" t="s">
        <v>8</v>
      </c>
      <c r="D28" s="32">
        <f>D30*D29</f>
        <v>1882.0734285714286</v>
      </c>
      <c r="E28" s="32">
        <f>E30*E29</f>
        <v>1571.6245</v>
      </c>
      <c r="F28" s="19">
        <f aca="true" t="shared" si="2" ref="F28:F45">IF(D28=0,0,E28/D28*100-100)</f>
        <v>-16.495048697811555</v>
      </c>
      <c r="G28" s="30">
        <f aca="true" t="shared" si="3" ref="G28:G45">E28-D28</f>
        <v>-310.4489285714287</v>
      </c>
      <c r="H28" s="32" t="s">
        <v>274</v>
      </c>
      <c r="I28" s="32"/>
    </row>
    <row r="29" spans="1:9" s="25" customFormat="1" ht="15.75">
      <c r="A29" s="26" t="s">
        <v>143</v>
      </c>
      <c r="B29" s="40" t="s">
        <v>135</v>
      </c>
      <c r="C29" s="30"/>
      <c r="D29" s="32">
        <f>7900/7000</f>
        <v>1.1285714285714286</v>
      </c>
      <c r="E29" s="32">
        <v>1.15</v>
      </c>
      <c r="F29" s="19"/>
      <c r="G29" s="30"/>
      <c r="H29" s="32" t="s">
        <v>274</v>
      </c>
      <c r="I29" s="32"/>
    </row>
    <row r="30" spans="1:9" s="25" customFormat="1" ht="15.75">
      <c r="A30" s="26" t="s">
        <v>144</v>
      </c>
      <c r="B30" s="40" t="s">
        <v>165</v>
      </c>
      <c r="C30" s="30" t="s">
        <v>140</v>
      </c>
      <c r="D30" s="32">
        <v>1667.66</v>
      </c>
      <c r="E30" s="32">
        <v>1366.63</v>
      </c>
      <c r="F30" s="19">
        <f t="shared" si="2"/>
        <v>-18.05104157921879</v>
      </c>
      <c r="G30" s="30">
        <f t="shared" si="3"/>
        <v>-301.03</v>
      </c>
      <c r="H30" s="32" t="s">
        <v>274</v>
      </c>
      <c r="I30" s="32"/>
    </row>
    <row r="31" spans="1:9" s="25" customFormat="1" ht="15.75">
      <c r="A31" s="26" t="s">
        <v>145</v>
      </c>
      <c r="B31" s="40" t="s">
        <v>158</v>
      </c>
      <c r="C31" s="30" t="s">
        <v>159</v>
      </c>
      <c r="D31" s="18">
        <f>IF(D30=0,0,D49/D30*1000)</f>
        <v>6105.429164218126</v>
      </c>
      <c r="E31" s="18">
        <f>IF(E30=0,0,E49/E30*1000)</f>
        <v>6540.3364480510445</v>
      </c>
      <c r="F31" s="19">
        <f t="shared" si="2"/>
        <v>7.123287686011736</v>
      </c>
      <c r="G31" s="30">
        <f t="shared" si="3"/>
        <v>434.90728383291844</v>
      </c>
      <c r="H31" s="32" t="s">
        <v>274</v>
      </c>
      <c r="I31" s="32"/>
    </row>
    <row r="32" spans="1:9" s="25" customFormat="1" ht="31.5">
      <c r="A32" s="26" t="s">
        <v>146</v>
      </c>
      <c r="B32" s="40" t="s">
        <v>31</v>
      </c>
      <c r="C32" s="30" t="s">
        <v>32</v>
      </c>
      <c r="D32" s="18">
        <f>IF(D13=0,0,D33/D13)</f>
        <v>20.464941569282136</v>
      </c>
      <c r="E32" s="18">
        <f>IF(E13=0,0,E33/E13)</f>
        <v>18.474025974025977</v>
      </c>
      <c r="F32" s="19">
        <f t="shared" si="2"/>
        <v>-9.72842061882318</v>
      </c>
      <c r="G32" s="30">
        <f t="shared" si="3"/>
        <v>-1.9909155952561584</v>
      </c>
      <c r="H32" s="32" t="s">
        <v>274</v>
      </c>
      <c r="I32" s="32"/>
    </row>
    <row r="33" spans="1:9" s="25" customFormat="1" ht="15.75">
      <c r="A33" s="26" t="s">
        <v>147</v>
      </c>
      <c r="B33" s="40" t="s">
        <v>150</v>
      </c>
      <c r="C33" s="30" t="s">
        <v>33</v>
      </c>
      <c r="D33" s="32">
        <v>245.17</v>
      </c>
      <c r="E33" s="32">
        <v>199.15</v>
      </c>
      <c r="F33" s="19">
        <f t="shared" si="2"/>
        <v>-18.77064893747196</v>
      </c>
      <c r="G33" s="30">
        <f t="shared" si="3"/>
        <v>-46.01999999999998</v>
      </c>
      <c r="H33" s="32" t="s">
        <v>274</v>
      </c>
      <c r="I33" s="32"/>
    </row>
    <row r="34" spans="1:9" s="25" customFormat="1" ht="15">
      <c r="A34" s="26" t="s">
        <v>148</v>
      </c>
      <c r="B34" s="7" t="s">
        <v>24</v>
      </c>
      <c r="C34" s="30" t="s">
        <v>33</v>
      </c>
      <c r="D34" s="32"/>
      <c r="E34" s="32"/>
      <c r="F34" s="19">
        <f t="shared" si="2"/>
        <v>0</v>
      </c>
      <c r="G34" s="30">
        <f t="shared" si="3"/>
        <v>0</v>
      </c>
      <c r="H34" s="32" t="s">
        <v>274</v>
      </c>
      <c r="I34" s="32"/>
    </row>
    <row r="35" spans="1:9" s="25" customFormat="1" ht="15">
      <c r="A35" s="26" t="s">
        <v>149</v>
      </c>
      <c r="B35" s="7" t="s">
        <v>25</v>
      </c>
      <c r="C35" s="30" t="s">
        <v>33</v>
      </c>
      <c r="D35" s="32"/>
      <c r="E35" s="32"/>
      <c r="F35" s="19">
        <f t="shared" si="2"/>
        <v>0</v>
      </c>
      <c r="G35" s="30">
        <f t="shared" si="3"/>
        <v>0</v>
      </c>
      <c r="H35" s="32" t="s">
        <v>274</v>
      </c>
      <c r="I35" s="32"/>
    </row>
    <row r="36" spans="1:9" s="25" customFormat="1" ht="15">
      <c r="A36" s="26" t="s">
        <v>153</v>
      </c>
      <c r="B36" s="7" t="s">
        <v>26</v>
      </c>
      <c r="C36" s="30" t="s">
        <v>33</v>
      </c>
      <c r="D36" s="32"/>
      <c r="E36" s="32"/>
      <c r="F36" s="19">
        <f t="shared" si="2"/>
        <v>0</v>
      </c>
      <c r="G36" s="30">
        <f t="shared" si="3"/>
        <v>0</v>
      </c>
      <c r="H36" s="32" t="s">
        <v>274</v>
      </c>
      <c r="I36" s="32"/>
    </row>
    <row r="37" spans="1:9" s="25" customFormat="1" ht="15">
      <c r="A37" s="26" t="s">
        <v>154</v>
      </c>
      <c r="B37" s="7" t="s">
        <v>27</v>
      </c>
      <c r="C37" s="30" t="s">
        <v>33</v>
      </c>
      <c r="D37" s="32">
        <v>245.17</v>
      </c>
      <c r="E37" s="32">
        <v>199.15</v>
      </c>
      <c r="F37" s="19">
        <f t="shared" si="2"/>
        <v>-18.77064893747196</v>
      </c>
      <c r="G37" s="30">
        <f t="shared" si="3"/>
        <v>-46.01999999999998</v>
      </c>
      <c r="H37" s="32" t="s">
        <v>274</v>
      </c>
      <c r="I37" s="32"/>
    </row>
    <row r="38" spans="1:9" s="25" customFormat="1" ht="15.75">
      <c r="A38" s="26" t="s">
        <v>155</v>
      </c>
      <c r="B38" s="40" t="s">
        <v>151</v>
      </c>
      <c r="C38" s="30" t="s">
        <v>152</v>
      </c>
      <c r="D38" s="18">
        <f>IF(D33=0,0,D54/D33)</f>
        <v>8.73491862789085</v>
      </c>
      <c r="E38" s="18">
        <f>IF(E33=0,0,E54/E33)</f>
        <v>8.74315842329902</v>
      </c>
      <c r="F38" s="19">
        <f t="shared" si="2"/>
        <v>0.09433167908237294</v>
      </c>
      <c r="G38" s="30">
        <f t="shared" si="3"/>
        <v>0.008239795408169215</v>
      </c>
      <c r="H38" s="32" t="s">
        <v>274</v>
      </c>
      <c r="I38" s="32"/>
    </row>
    <row r="39" spans="1:9" s="25" customFormat="1" ht="15.75">
      <c r="A39" s="26" t="s">
        <v>156</v>
      </c>
      <c r="B39" s="42" t="s">
        <v>24</v>
      </c>
      <c r="C39" s="30" t="s">
        <v>152</v>
      </c>
      <c r="D39" s="32"/>
      <c r="E39" s="32"/>
      <c r="F39" s="19">
        <f t="shared" si="2"/>
        <v>0</v>
      </c>
      <c r="G39" s="30">
        <f t="shared" si="3"/>
        <v>0</v>
      </c>
      <c r="H39" s="32" t="s">
        <v>274</v>
      </c>
      <c r="I39" s="32"/>
    </row>
    <row r="40" spans="1:9" s="25" customFormat="1" ht="15.75">
      <c r="A40" s="26" t="s">
        <v>157</v>
      </c>
      <c r="B40" s="42" t="s">
        <v>25</v>
      </c>
      <c r="C40" s="30" t="s">
        <v>152</v>
      </c>
      <c r="D40" s="32"/>
      <c r="E40" s="32"/>
      <c r="F40" s="19">
        <f t="shared" si="2"/>
        <v>0</v>
      </c>
      <c r="G40" s="30">
        <f t="shared" si="3"/>
        <v>0</v>
      </c>
      <c r="H40" s="32" t="s">
        <v>274</v>
      </c>
      <c r="I40" s="32"/>
    </row>
    <row r="41" spans="1:9" s="25" customFormat="1" ht="15.75">
      <c r="A41" s="26" t="s">
        <v>163</v>
      </c>
      <c r="B41" s="42" t="s">
        <v>26</v>
      </c>
      <c r="C41" s="30" t="s">
        <v>152</v>
      </c>
      <c r="D41" s="32"/>
      <c r="E41" s="32"/>
      <c r="F41" s="19">
        <f t="shared" si="2"/>
        <v>0</v>
      </c>
      <c r="G41" s="30">
        <f t="shared" si="3"/>
        <v>0</v>
      </c>
      <c r="H41" s="32" t="s">
        <v>274</v>
      </c>
      <c r="I41" s="32"/>
    </row>
    <row r="42" spans="1:9" s="25" customFormat="1" ht="15.75">
      <c r="A42" s="26" t="s">
        <v>167</v>
      </c>
      <c r="B42" s="42" t="s">
        <v>27</v>
      </c>
      <c r="C42" s="30" t="s">
        <v>152</v>
      </c>
      <c r="D42" s="32">
        <v>8.73</v>
      </c>
      <c r="E42" s="32">
        <v>10.49</v>
      </c>
      <c r="F42" s="19">
        <f t="shared" si="2"/>
        <v>20.16036655211913</v>
      </c>
      <c r="G42" s="30">
        <f t="shared" si="3"/>
        <v>1.7599999999999998</v>
      </c>
      <c r="H42" s="32" t="s">
        <v>274</v>
      </c>
      <c r="I42" s="32"/>
    </row>
    <row r="43" spans="1:9" s="25" customFormat="1" ht="31.5">
      <c r="A43" s="26" t="s">
        <v>222</v>
      </c>
      <c r="B43" s="40" t="s">
        <v>34</v>
      </c>
      <c r="C43" s="30" t="s">
        <v>35</v>
      </c>
      <c r="D43" s="18">
        <f>IF(D13=0,0,D44/D13)</f>
        <v>0.501669449081803</v>
      </c>
      <c r="E43" s="18">
        <f>IF(E13=0,0,E44/E13)</f>
        <v>0.007421150278293136</v>
      </c>
      <c r="F43" s="19">
        <f t="shared" si="2"/>
        <v>-98.52070914585771</v>
      </c>
      <c r="G43" s="30">
        <f t="shared" si="3"/>
        <v>-0.49424829880350984</v>
      </c>
      <c r="H43" s="32" t="s">
        <v>274</v>
      </c>
      <c r="I43" s="32"/>
    </row>
    <row r="44" spans="1:9" s="25" customFormat="1" ht="15">
      <c r="A44" s="26" t="s">
        <v>230</v>
      </c>
      <c r="B44" s="6" t="s">
        <v>139</v>
      </c>
      <c r="C44" s="30" t="s">
        <v>140</v>
      </c>
      <c r="D44" s="32">
        <v>6.01</v>
      </c>
      <c r="E44" s="32">
        <v>0.08</v>
      </c>
      <c r="F44" s="19">
        <f t="shared" si="2"/>
        <v>-98.66888519134775</v>
      </c>
      <c r="G44" s="30">
        <f t="shared" si="3"/>
        <v>-5.93</v>
      </c>
      <c r="H44" s="32" t="s">
        <v>274</v>
      </c>
      <c r="I44" s="32"/>
    </row>
    <row r="45" spans="1:9" s="25" customFormat="1" ht="15.75">
      <c r="A45" s="26" t="s">
        <v>231</v>
      </c>
      <c r="B45" s="41" t="s">
        <v>160</v>
      </c>
      <c r="C45" s="30" t="s">
        <v>161</v>
      </c>
      <c r="D45" s="18">
        <f>IF(D44=0,0,D55/D44)</f>
        <v>37.828618968386024</v>
      </c>
      <c r="E45" s="18">
        <f>IF(E44=0,0,E55/E44)</f>
        <v>877.6249999999999</v>
      </c>
      <c r="F45" s="19">
        <f t="shared" si="2"/>
        <v>2220.0027490653174</v>
      </c>
      <c r="G45" s="30">
        <f t="shared" si="3"/>
        <v>839.7963810316139</v>
      </c>
      <c r="H45" s="32" t="s">
        <v>274</v>
      </c>
      <c r="I45" s="32"/>
    </row>
    <row r="46" spans="1:9" s="25" customFormat="1" ht="15.75" customHeight="1" hidden="1">
      <c r="A46" s="77"/>
      <c r="B46" s="78"/>
      <c r="C46" s="78"/>
      <c r="D46" s="78"/>
      <c r="E46" s="78"/>
      <c r="F46" s="78"/>
      <c r="G46" s="78"/>
      <c r="H46" s="78"/>
      <c r="I46" s="79"/>
    </row>
    <row r="47" spans="1:9" s="27" customFormat="1" ht="15">
      <c r="A47" s="26" t="s">
        <v>16</v>
      </c>
      <c r="B47" s="33" t="s">
        <v>62</v>
      </c>
      <c r="C47" s="34"/>
      <c r="D47" s="35">
        <f>D48+D54+D55+D57+D58+D60+D61+D62+D63+D64+D68+D72+D73+D74+D81+D82+D83+D84+D85+D86+D87+D88</f>
        <v>18690.54</v>
      </c>
      <c r="E47" s="35">
        <f>E48+E54+E55+E57+E58+E60+E61+E62+E63+E64+E68+E72+E73+E74+E81+E82+E83+E84+E85+E86+E87+E88</f>
        <v>21405.280000000002</v>
      </c>
      <c r="F47" s="34">
        <f aca="true" t="shared" si="4" ref="F47:F120">IF(D47=0,0,E47/D47*100-100)</f>
        <v>14.524673979457006</v>
      </c>
      <c r="G47" s="34">
        <f aca="true" t="shared" si="5" ref="G47:G120">E47-D47</f>
        <v>2714.7400000000016</v>
      </c>
      <c r="H47" s="34"/>
      <c r="I47" s="34"/>
    </row>
    <row r="48" spans="1:9" s="28" customFormat="1" ht="15" outlineLevel="1">
      <c r="A48" s="26" t="s">
        <v>80</v>
      </c>
      <c r="B48" s="8" t="s">
        <v>28</v>
      </c>
      <c r="C48" s="19" t="s">
        <v>9</v>
      </c>
      <c r="D48" s="19">
        <f>SUM(D49:D53)</f>
        <v>10181.78</v>
      </c>
      <c r="E48" s="19">
        <f>SUM(E49:E53)</f>
        <v>8938.22</v>
      </c>
      <c r="F48" s="19">
        <f t="shared" si="4"/>
        <v>-12.213581515216404</v>
      </c>
      <c r="G48" s="30">
        <f t="shared" si="5"/>
        <v>-1243.5600000000013</v>
      </c>
      <c r="H48" s="32"/>
      <c r="I48" s="32"/>
    </row>
    <row r="49" spans="1:9" s="28" customFormat="1" ht="15" outlineLevel="1">
      <c r="A49" s="26" t="s">
        <v>81</v>
      </c>
      <c r="B49" s="7" t="s">
        <v>3</v>
      </c>
      <c r="C49" s="19" t="s">
        <v>9</v>
      </c>
      <c r="D49" s="32">
        <v>10181.78</v>
      </c>
      <c r="E49" s="32">
        <v>8938.22</v>
      </c>
      <c r="F49" s="19">
        <f t="shared" si="4"/>
        <v>-12.213581515216404</v>
      </c>
      <c r="G49" s="30">
        <f t="shared" si="5"/>
        <v>-1243.5600000000013</v>
      </c>
      <c r="H49" s="32" t="s">
        <v>274</v>
      </c>
      <c r="I49" s="32"/>
    </row>
    <row r="50" spans="1:9" s="28" customFormat="1" ht="15" outlineLevel="1">
      <c r="A50" s="26" t="s">
        <v>82</v>
      </c>
      <c r="B50" s="7" t="s">
        <v>4</v>
      </c>
      <c r="C50" s="19" t="s">
        <v>9</v>
      </c>
      <c r="D50" s="32"/>
      <c r="E50" s="32"/>
      <c r="F50" s="19">
        <f t="shared" si="4"/>
        <v>0</v>
      </c>
      <c r="G50" s="30">
        <f t="shared" si="5"/>
        <v>0</v>
      </c>
      <c r="H50" s="32" t="s">
        <v>274</v>
      </c>
      <c r="I50" s="32"/>
    </row>
    <row r="51" spans="1:9" s="28" customFormat="1" ht="15" outlineLevel="1">
      <c r="A51" s="26" t="s">
        <v>83</v>
      </c>
      <c r="B51" s="7" t="s">
        <v>5</v>
      </c>
      <c r="C51" s="19" t="s">
        <v>9</v>
      </c>
      <c r="D51" s="32"/>
      <c r="E51" s="32"/>
      <c r="F51" s="19">
        <f t="shared" si="4"/>
        <v>0</v>
      </c>
      <c r="G51" s="30">
        <f t="shared" si="5"/>
        <v>0</v>
      </c>
      <c r="H51" s="32"/>
      <c r="I51" s="32"/>
    </row>
    <row r="52" spans="1:9" s="28" customFormat="1" ht="15" outlineLevel="1">
      <c r="A52" s="26" t="s">
        <v>84</v>
      </c>
      <c r="B52" s="7" t="s">
        <v>23</v>
      </c>
      <c r="C52" s="19" t="s">
        <v>9</v>
      </c>
      <c r="D52" s="32"/>
      <c r="E52" s="32"/>
      <c r="F52" s="19">
        <f t="shared" si="4"/>
        <v>0</v>
      </c>
      <c r="G52" s="30">
        <f t="shared" si="5"/>
        <v>0</v>
      </c>
      <c r="H52" s="32"/>
      <c r="I52" s="32"/>
    </row>
    <row r="53" spans="1:9" s="28" customFormat="1" ht="15" outlineLevel="1">
      <c r="A53" s="26" t="s">
        <v>85</v>
      </c>
      <c r="B53" s="7" t="s">
        <v>6</v>
      </c>
      <c r="C53" s="19" t="s">
        <v>9</v>
      </c>
      <c r="D53" s="32"/>
      <c r="E53" s="32"/>
      <c r="F53" s="19">
        <f t="shared" si="4"/>
        <v>0</v>
      </c>
      <c r="G53" s="30">
        <f t="shared" si="5"/>
        <v>0</v>
      </c>
      <c r="H53" s="32"/>
      <c r="I53" s="32"/>
    </row>
    <row r="54" spans="1:9" s="28" customFormat="1" ht="15" outlineLevel="1">
      <c r="A54" s="26" t="s">
        <v>86</v>
      </c>
      <c r="B54" s="8" t="s">
        <v>29</v>
      </c>
      <c r="C54" s="19" t="s">
        <v>9</v>
      </c>
      <c r="D54" s="32">
        <v>2141.54</v>
      </c>
      <c r="E54" s="32">
        <v>1741.2</v>
      </c>
      <c r="F54" s="19">
        <f t="shared" si="4"/>
        <v>-18.694023926706947</v>
      </c>
      <c r="G54" s="30">
        <f t="shared" si="5"/>
        <v>-400.3399999999999</v>
      </c>
      <c r="H54" s="32" t="s">
        <v>274</v>
      </c>
      <c r="I54" s="32"/>
    </row>
    <row r="55" spans="1:9" s="28" customFormat="1" ht="15" outlineLevel="1">
      <c r="A55" s="26" t="s">
        <v>87</v>
      </c>
      <c r="B55" s="8" t="s">
        <v>36</v>
      </c>
      <c r="C55" s="19" t="s">
        <v>9</v>
      </c>
      <c r="D55" s="32">
        <v>227.35</v>
      </c>
      <c r="E55" s="32">
        <v>70.21</v>
      </c>
      <c r="F55" s="19">
        <f t="shared" si="4"/>
        <v>-69.11809984605235</v>
      </c>
      <c r="G55" s="30">
        <f t="shared" si="5"/>
        <v>-157.14</v>
      </c>
      <c r="H55" s="32"/>
      <c r="I55" s="32"/>
    </row>
    <row r="56" spans="1:9" s="28" customFormat="1" ht="15" outlineLevel="1">
      <c r="A56" s="26" t="s">
        <v>228</v>
      </c>
      <c r="B56" s="8" t="s">
        <v>226</v>
      </c>
      <c r="C56" s="19" t="s">
        <v>9</v>
      </c>
      <c r="D56" s="32"/>
      <c r="E56" s="32">
        <v>14.79</v>
      </c>
      <c r="F56" s="19">
        <f>IF(D56=0,0,E56/D56*100-100)</f>
        <v>0</v>
      </c>
      <c r="G56" s="30">
        <f>E56-D56</f>
        <v>14.79</v>
      </c>
      <c r="H56" s="32"/>
      <c r="I56" s="32"/>
    </row>
    <row r="57" spans="1:9" s="28" customFormat="1" ht="15" outlineLevel="1">
      <c r="A57" s="26" t="s">
        <v>88</v>
      </c>
      <c r="B57" s="8" t="s">
        <v>10</v>
      </c>
      <c r="C57" s="19" t="s">
        <v>9</v>
      </c>
      <c r="D57" s="32"/>
      <c r="E57" s="32"/>
      <c r="F57" s="19">
        <f t="shared" si="4"/>
        <v>0</v>
      </c>
      <c r="G57" s="30">
        <f t="shared" si="5"/>
        <v>0</v>
      </c>
      <c r="H57" s="32"/>
      <c r="I57" s="32"/>
    </row>
    <row r="58" spans="1:9" s="28" customFormat="1" ht="15" outlineLevel="1">
      <c r="A58" s="26" t="s">
        <v>89</v>
      </c>
      <c r="B58" s="8" t="s">
        <v>18</v>
      </c>
      <c r="C58" s="19" t="s">
        <v>9</v>
      </c>
      <c r="D58" s="32"/>
      <c r="E58" s="32"/>
      <c r="F58" s="19">
        <f t="shared" si="4"/>
        <v>0</v>
      </c>
      <c r="G58" s="30">
        <f t="shared" si="5"/>
        <v>0</v>
      </c>
      <c r="H58" s="32"/>
      <c r="I58" s="32"/>
    </row>
    <row r="59" spans="1:9" s="28" customFormat="1" ht="15" outlineLevel="1">
      <c r="A59" s="26" t="s">
        <v>229</v>
      </c>
      <c r="B59" s="8" t="s">
        <v>227</v>
      </c>
      <c r="C59" s="19" t="s">
        <v>9</v>
      </c>
      <c r="D59" s="32"/>
      <c r="E59" s="32"/>
      <c r="F59" s="19">
        <f>IF(D59=0,0,E59/D59*100-100)</f>
        <v>0</v>
      </c>
      <c r="G59" s="30">
        <f>E59-D59</f>
        <v>0</v>
      </c>
      <c r="H59" s="32"/>
      <c r="I59" s="32"/>
    </row>
    <row r="60" spans="1:9" s="28" customFormat="1" ht="30" outlineLevel="1">
      <c r="A60" s="26" t="s">
        <v>90</v>
      </c>
      <c r="B60" s="9" t="s">
        <v>63</v>
      </c>
      <c r="C60" s="19" t="s">
        <v>9</v>
      </c>
      <c r="D60" s="32"/>
      <c r="E60" s="32"/>
      <c r="F60" s="19">
        <f t="shared" si="4"/>
        <v>0</v>
      </c>
      <c r="G60" s="30">
        <f t="shared" si="5"/>
        <v>0</v>
      </c>
      <c r="H60" s="32"/>
      <c r="I60" s="32"/>
    </row>
    <row r="61" spans="1:9" s="28" customFormat="1" ht="15" outlineLevel="1">
      <c r="A61" s="31" t="s">
        <v>91</v>
      </c>
      <c r="B61" s="10" t="s">
        <v>42</v>
      </c>
      <c r="C61" s="19" t="s">
        <v>9</v>
      </c>
      <c r="D61" s="32">
        <v>51.35</v>
      </c>
      <c r="E61" s="32">
        <v>357.36</v>
      </c>
      <c r="F61" s="19">
        <f t="shared" si="4"/>
        <v>595.9298928919181</v>
      </c>
      <c r="G61" s="30">
        <f t="shared" si="5"/>
        <v>306.01</v>
      </c>
      <c r="H61" s="32" t="s">
        <v>275</v>
      </c>
      <c r="I61" s="32"/>
    </row>
    <row r="62" spans="1:9" s="28" customFormat="1" ht="28.5" outlineLevel="1">
      <c r="A62" s="31" t="s">
        <v>92</v>
      </c>
      <c r="B62" s="10" t="s">
        <v>64</v>
      </c>
      <c r="C62" s="19" t="s">
        <v>9</v>
      </c>
      <c r="D62" s="32"/>
      <c r="E62" s="32"/>
      <c r="F62" s="19">
        <f t="shared" si="4"/>
        <v>0</v>
      </c>
      <c r="G62" s="30">
        <f t="shared" si="5"/>
        <v>0</v>
      </c>
      <c r="H62" s="32"/>
      <c r="I62" s="32"/>
    </row>
    <row r="63" spans="1:9" s="28" customFormat="1" ht="28.5" outlineLevel="1">
      <c r="A63" s="31" t="s">
        <v>93</v>
      </c>
      <c r="B63" s="10" t="s">
        <v>76</v>
      </c>
      <c r="C63" s="19" t="s">
        <v>9</v>
      </c>
      <c r="D63" s="32">
        <v>599</v>
      </c>
      <c r="E63" s="32">
        <v>681.36</v>
      </c>
      <c r="F63" s="19">
        <f t="shared" si="4"/>
        <v>13.749582637729546</v>
      </c>
      <c r="G63" s="30">
        <f t="shared" si="5"/>
        <v>82.36000000000001</v>
      </c>
      <c r="H63" s="32" t="s">
        <v>273</v>
      </c>
      <c r="I63" s="32"/>
    </row>
    <row r="64" spans="1:9" s="28" customFormat="1" ht="15" outlineLevel="1">
      <c r="A64" s="31" t="s">
        <v>94</v>
      </c>
      <c r="B64" s="10" t="s">
        <v>43</v>
      </c>
      <c r="C64" s="19" t="s">
        <v>9</v>
      </c>
      <c r="D64" s="18">
        <f>SUM(D65:D67)</f>
        <v>3807.71</v>
      </c>
      <c r="E64" s="18">
        <f>SUM(E65:E67)</f>
        <v>6579.99</v>
      </c>
      <c r="F64" s="19">
        <f t="shared" si="4"/>
        <v>72.8070152401312</v>
      </c>
      <c r="G64" s="30">
        <f t="shared" si="5"/>
        <v>2772.2799999999997</v>
      </c>
      <c r="H64" s="32" t="s">
        <v>276</v>
      </c>
      <c r="I64" s="32"/>
    </row>
    <row r="65" spans="1:9" s="28" customFormat="1" ht="15" outlineLevel="1">
      <c r="A65" s="31" t="s">
        <v>95</v>
      </c>
      <c r="B65" s="11" t="s">
        <v>58</v>
      </c>
      <c r="C65" s="19" t="s">
        <v>9</v>
      </c>
      <c r="D65" s="32">
        <v>3370.43</v>
      </c>
      <c r="E65" s="32">
        <v>3876.36</v>
      </c>
      <c r="F65" s="19">
        <f t="shared" si="4"/>
        <v>15.01084431363357</v>
      </c>
      <c r="G65" s="30">
        <f t="shared" si="5"/>
        <v>505.9300000000003</v>
      </c>
      <c r="H65" s="32" t="s">
        <v>276</v>
      </c>
      <c r="I65" s="32"/>
    </row>
    <row r="66" spans="1:9" s="28" customFormat="1" ht="15" outlineLevel="1">
      <c r="A66" s="31" t="s">
        <v>96</v>
      </c>
      <c r="B66" s="11" t="s">
        <v>59</v>
      </c>
      <c r="C66" s="19" t="s">
        <v>9</v>
      </c>
      <c r="D66" s="32">
        <v>437.28</v>
      </c>
      <c r="E66" s="32"/>
      <c r="F66" s="19">
        <f t="shared" si="4"/>
        <v>-100</v>
      </c>
      <c r="G66" s="30">
        <f t="shared" si="5"/>
        <v>-437.28</v>
      </c>
      <c r="H66" s="32" t="s">
        <v>276</v>
      </c>
      <c r="I66" s="32"/>
    </row>
    <row r="67" spans="1:9" s="28" customFormat="1" ht="15" outlineLevel="1">
      <c r="A67" s="31" t="s">
        <v>97</v>
      </c>
      <c r="B67" s="11" t="s">
        <v>60</v>
      </c>
      <c r="C67" s="19" t="s">
        <v>9</v>
      </c>
      <c r="D67" s="32"/>
      <c r="E67" s="32">
        <v>2703.63</v>
      </c>
      <c r="F67" s="19">
        <f t="shared" si="4"/>
        <v>0</v>
      </c>
      <c r="G67" s="30">
        <f t="shared" si="5"/>
        <v>2703.63</v>
      </c>
      <c r="H67" s="32" t="s">
        <v>276</v>
      </c>
      <c r="I67" s="32"/>
    </row>
    <row r="68" spans="1:9" s="28" customFormat="1" ht="15" outlineLevel="1">
      <c r="A68" s="31" t="s">
        <v>99</v>
      </c>
      <c r="B68" s="12" t="s">
        <v>46</v>
      </c>
      <c r="C68" s="19" t="s">
        <v>9</v>
      </c>
      <c r="D68" s="18">
        <f>SUM(D69:D71)</f>
        <v>1149.93</v>
      </c>
      <c r="E68" s="18">
        <f>SUM(E69:E71)</f>
        <v>1987.16</v>
      </c>
      <c r="F68" s="19">
        <f t="shared" si="4"/>
        <v>72.80704042854782</v>
      </c>
      <c r="G68" s="30">
        <f t="shared" si="5"/>
        <v>837.23</v>
      </c>
      <c r="H68" s="32" t="s">
        <v>276</v>
      </c>
      <c r="I68" s="32"/>
    </row>
    <row r="69" spans="1:9" s="28" customFormat="1" ht="15" outlineLevel="1">
      <c r="A69" s="31" t="s">
        <v>98</v>
      </c>
      <c r="B69" s="11" t="s">
        <v>58</v>
      </c>
      <c r="C69" s="19" t="s">
        <v>9</v>
      </c>
      <c r="D69" s="32">
        <v>1017.87</v>
      </c>
      <c r="E69" s="32">
        <v>1170.66</v>
      </c>
      <c r="F69" s="19">
        <f t="shared" si="4"/>
        <v>15.010757758849365</v>
      </c>
      <c r="G69" s="30">
        <f t="shared" si="5"/>
        <v>152.79000000000008</v>
      </c>
      <c r="H69" s="32" t="s">
        <v>276</v>
      </c>
      <c r="I69" s="32"/>
    </row>
    <row r="70" spans="1:9" s="28" customFormat="1" ht="15" outlineLevel="1">
      <c r="A70" s="31" t="s">
        <v>100</v>
      </c>
      <c r="B70" s="11" t="s">
        <v>59</v>
      </c>
      <c r="C70" s="19" t="s">
        <v>9</v>
      </c>
      <c r="D70" s="32">
        <v>132.06</v>
      </c>
      <c r="E70" s="32"/>
      <c r="F70" s="19">
        <f t="shared" si="4"/>
        <v>-100</v>
      </c>
      <c r="G70" s="30">
        <f t="shared" si="5"/>
        <v>-132.06</v>
      </c>
      <c r="H70" s="32" t="s">
        <v>276</v>
      </c>
      <c r="I70" s="32"/>
    </row>
    <row r="71" spans="1:9" s="28" customFormat="1" ht="15" outlineLevel="1">
      <c r="A71" s="31" t="s">
        <v>101</v>
      </c>
      <c r="B71" s="11" t="s">
        <v>60</v>
      </c>
      <c r="C71" s="19" t="s">
        <v>9</v>
      </c>
      <c r="D71" s="32"/>
      <c r="E71" s="32">
        <v>816.5</v>
      </c>
      <c r="F71" s="19">
        <f t="shared" si="4"/>
        <v>0</v>
      </c>
      <c r="G71" s="30">
        <f t="shared" si="5"/>
        <v>816.5</v>
      </c>
      <c r="H71" s="32" t="s">
        <v>276</v>
      </c>
      <c r="I71" s="32"/>
    </row>
    <row r="72" spans="1:9" s="28" customFormat="1" ht="15" outlineLevel="1">
      <c r="A72" s="31" t="s">
        <v>102</v>
      </c>
      <c r="B72" s="13" t="s">
        <v>47</v>
      </c>
      <c r="C72" s="19" t="s">
        <v>9</v>
      </c>
      <c r="D72" s="32">
        <v>323.58</v>
      </c>
      <c r="E72" s="32">
        <v>325</v>
      </c>
      <c r="F72" s="19">
        <f t="shared" si="4"/>
        <v>0.43884047221706624</v>
      </c>
      <c r="G72" s="30">
        <f t="shared" si="5"/>
        <v>1.420000000000016</v>
      </c>
      <c r="H72" s="32"/>
      <c r="I72" s="32"/>
    </row>
    <row r="73" spans="1:9" s="28" customFormat="1" ht="31.5" customHeight="1" outlineLevel="1">
      <c r="A73" s="31" t="s">
        <v>103</v>
      </c>
      <c r="B73" s="9" t="s">
        <v>73</v>
      </c>
      <c r="C73" s="19" t="s">
        <v>9</v>
      </c>
      <c r="D73" s="32"/>
      <c r="E73" s="32">
        <v>268.58</v>
      </c>
      <c r="F73" s="19">
        <f t="shared" si="4"/>
        <v>0</v>
      </c>
      <c r="G73" s="30">
        <f t="shared" si="5"/>
        <v>268.58</v>
      </c>
      <c r="H73" s="32" t="s">
        <v>273</v>
      </c>
      <c r="I73" s="32"/>
    </row>
    <row r="74" spans="1:9" s="28" customFormat="1" ht="61.5" customHeight="1" outlineLevel="1" collapsed="1">
      <c r="A74" s="31" t="s">
        <v>104</v>
      </c>
      <c r="B74" s="9" t="s">
        <v>203</v>
      </c>
      <c r="C74" s="19" t="s">
        <v>9</v>
      </c>
      <c r="D74" s="18">
        <f>SUM(D75:D80)</f>
        <v>52.06</v>
      </c>
      <c r="E74" s="18">
        <f>SUM(E75:E80)</f>
        <v>220.22</v>
      </c>
      <c r="F74" s="19">
        <f t="shared" si="4"/>
        <v>323.01190933538226</v>
      </c>
      <c r="G74" s="30">
        <f t="shared" si="5"/>
        <v>168.16</v>
      </c>
      <c r="H74" s="32" t="s">
        <v>273</v>
      </c>
      <c r="I74" s="32"/>
    </row>
    <row r="75" spans="1:9" s="28" customFormat="1" ht="19.5" customHeight="1" outlineLevel="1">
      <c r="A75" s="31" t="s">
        <v>210</v>
      </c>
      <c r="B75" s="59" t="s">
        <v>204</v>
      </c>
      <c r="C75" s="19" t="s">
        <v>9</v>
      </c>
      <c r="D75" s="32"/>
      <c r="E75" s="32">
        <v>37.57</v>
      </c>
      <c r="F75" s="19">
        <f aca="true" t="shared" si="6" ref="F75:F80">IF(D75=0,0,E75/D75*100-100)</f>
        <v>0</v>
      </c>
      <c r="G75" s="30">
        <f aca="true" t="shared" si="7" ref="G75:G80">E75-D75</f>
        <v>37.57</v>
      </c>
      <c r="H75" s="32" t="s">
        <v>273</v>
      </c>
      <c r="I75" s="32"/>
    </row>
    <row r="76" spans="1:9" s="28" customFormat="1" ht="18.75" customHeight="1" outlineLevel="1">
      <c r="A76" s="31" t="s">
        <v>211</v>
      </c>
      <c r="B76" s="59" t="s">
        <v>205</v>
      </c>
      <c r="C76" s="19" t="s">
        <v>9</v>
      </c>
      <c r="D76" s="32"/>
      <c r="E76" s="32"/>
      <c r="F76" s="19">
        <f t="shared" si="6"/>
        <v>0</v>
      </c>
      <c r="G76" s="30">
        <f t="shared" si="7"/>
        <v>0</v>
      </c>
      <c r="H76" s="32"/>
      <c r="I76" s="32"/>
    </row>
    <row r="77" spans="1:9" s="28" customFormat="1" ht="18.75" customHeight="1" outlineLevel="1">
      <c r="A77" s="31" t="s">
        <v>212</v>
      </c>
      <c r="B77" s="59" t="s">
        <v>206</v>
      </c>
      <c r="C77" s="19" t="s">
        <v>9</v>
      </c>
      <c r="D77" s="32"/>
      <c r="E77" s="32"/>
      <c r="F77" s="19">
        <f t="shared" si="6"/>
        <v>0</v>
      </c>
      <c r="G77" s="30">
        <f t="shared" si="7"/>
        <v>0</v>
      </c>
      <c r="H77" s="32"/>
      <c r="I77" s="32"/>
    </row>
    <row r="78" spans="1:9" s="28" customFormat="1" ht="27" customHeight="1" outlineLevel="1">
      <c r="A78" s="31" t="s">
        <v>213</v>
      </c>
      <c r="B78" s="59" t="s">
        <v>207</v>
      </c>
      <c r="C78" s="19" t="s">
        <v>9</v>
      </c>
      <c r="D78" s="32"/>
      <c r="E78" s="32">
        <v>83.46</v>
      </c>
      <c r="F78" s="19">
        <f t="shared" si="6"/>
        <v>0</v>
      </c>
      <c r="G78" s="30">
        <f t="shared" si="7"/>
        <v>83.46</v>
      </c>
      <c r="H78" s="32" t="s">
        <v>273</v>
      </c>
      <c r="I78" s="32"/>
    </row>
    <row r="79" spans="1:9" s="28" customFormat="1" ht="18" customHeight="1" outlineLevel="1">
      <c r="A79" s="31" t="s">
        <v>214</v>
      </c>
      <c r="B79" s="59" t="s">
        <v>208</v>
      </c>
      <c r="C79" s="19" t="s">
        <v>9</v>
      </c>
      <c r="D79" s="32"/>
      <c r="E79" s="32"/>
      <c r="F79" s="19">
        <f t="shared" si="6"/>
        <v>0</v>
      </c>
      <c r="G79" s="30">
        <f t="shared" si="7"/>
        <v>0</v>
      </c>
      <c r="H79" s="32"/>
      <c r="I79" s="32"/>
    </row>
    <row r="80" spans="1:9" s="28" customFormat="1" ht="18" customHeight="1" outlineLevel="1">
      <c r="A80" s="31" t="s">
        <v>215</v>
      </c>
      <c r="B80" s="59" t="s">
        <v>209</v>
      </c>
      <c r="C80" s="19" t="s">
        <v>9</v>
      </c>
      <c r="D80" s="32">
        <v>52.06</v>
      </c>
      <c r="E80" s="32">
        <v>99.19</v>
      </c>
      <c r="F80" s="19">
        <f t="shared" si="6"/>
        <v>90.53015751056472</v>
      </c>
      <c r="G80" s="30">
        <f t="shared" si="7"/>
        <v>47.129999999999995</v>
      </c>
      <c r="H80" s="32" t="s">
        <v>273</v>
      </c>
      <c r="I80" s="32"/>
    </row>
    <row r="81" spans="1:9" s="28" customFormat="1" ht="60" outlineLevel="1">
      <c r="A81" s="31" t="s">
        <v>105</v>
      </c>
      <c r="B81" s="9" t="s">
        <v>74</v>
      </c>
      <c r="C81" s="19" t="s">
        <v>9</v>
      </c>
      <c r="D81" s="32"/>
      <c r="E81" s="32"/>
      <c r="F81" s="19">
        <f t="shared" si="4"/>
        <v>0</v>
      </c>
      <c r="G81" s="30">
        <f t="shared" si="5"/>
        <v>0</v>
      </c>
      <c r="H81" s="32"/>
      <c r="I81" s="32"/>
    </row>
    <row r="82" spans="1:9" s="28" customFormat="1" ht="15" outlineLevel="1">
      <c r="A82" s="31" t="s">
        <v>106</v>
      </c>
      <c r="B82" s="9" t="s">
        <v>75</v>
      </c>
      <c r="C82" s="19" t="s">
        <v>9</v>
      </c>
      <c r="D82" s="32"/>
      <c r="E82" s="32"/>
      <c r="F82" s="19">
        <f t="shared" si="4"/>
        <v>0</v>
      </c>
      <c r="G82" s="30">
        <f t="shared" si="5"/>
        <v>0</v>
      </c>
      <c r="H82" s="32"/>
      <c r="I82" s="32"/>
    </row>
    <row r="83" spans="1:9" s="28" customFormat="1" ht="15" outlineLevel="1">
      <c r="A83" s="31" t="s">
        <v>107</v>
      </c>
      <c r="B83" s="9" t="s">
        <v>44</v>
      </c>
      <c r="C83" s="19" t="s">
        <v>9</v>
      </c>
      <c r="D83" s="32"/>
      <c r="E83" s="32"/>
      <c r="F83" s="19">
        <f t="shared" si="4"/>
        <v>0</v>
      </c>
      <c r="G83" s="30">
        <f t="shared" si="5"/>
        <v>0</v>
      </c>
      <c r="H83" s="32"/>
      <c r="I83" s="32"/>
    </row>
    <row r="84" spans="1:9" s="28" customFormat="1" ht="15" outlineLevel="1">
      <c r="A84" s="31" t="s">
        <v>108</v>
      </c>
      <c r="B84" s="9" t="s">
        <v>45</v>
      </c>
      <c r="C84" s="19" t="s">
        <v>9</v>
      </c>
      <c r="D84" s="32">
        <v>35.91</v>
      </c>
      <c r="E84" s="32">
        <v>31.62</v>
      </c>
      <c r="F84" s="19">
        <f t="shared" si="4"/>
        <v>-11.946532999164575</v>
      </c>
      <c r="G84" s="30">
        <f t="shared" si="5"/>
        <v>-4.289999999999996</v>
      </c>
      <c r="H84" s="32"/>
      <c r="I84" s="32"/>
    </row>
    <row r="85" spans="1:9" s="28" customFormat="1" ht="15" outlineLevel="1">
      <c r="A85" s="31" t="s">
        <v>109</v>
      </c>
      <c r="B85" s="9" t="s">
        <v>65</v>
      </c>
      <c r="C85" s="19" t="s">
        <v>9</v>
      </c>
      <c r="D85" s="32">
        <v>19.8</v>
      </c>
      <c r="E85" s="32">
        <v>18.48</v>
      </c>
      <c r="F85" s="19">
        <f t="shared" si="4"/>
        <v>-6.666666666666671</v>
      </c>
      <c r="G85" s="30">
        <f t="shared" si="5"/>
        <v>-1.3200000000000003</v>
      </c>
      <c r="H85" s="32"/>
      <c r="I85" s="32"/>
    </row>
    <row r="86" spans="1:9" s="28" customFormat="1" ht="15" outlineLevel="1">
      <c r="A86" s="31" t="s">
        <v>110</v>
      </c>
      <c r="B86" s="14" t="s">
        <v>114</v>
      </c>
      <c r="C86" s="19" t="s">
        <v>9</v>
      </c>
      <c r="D86" s="32"/>
      <c r="E86" s="32"/>
      <c r="F86" s="19">
        <f t="shared" si="4"/>
        <v>0</v>
      </c>
      <c r="G86" s="30">
        <f t="shared" si="5"/>
        <v>0</v>
      </c>
      <c r="H86" s="32"/>
      <c r="I86" s="32"/>
    </row>
    <row r="87" spans="1:9" s="28" customFormat="1" ht="15" outlineLevel="1">
      <c r="A87" s="51" t="s">
        <v>199</v>
      </c>
      <c r="B87" s="1" t="s">
        <v>115</v>
      </c>
      <c r="C87" s="19" t="s">
        <v>9</v>
      </c>
      <c r="D87" s="32"/>
      <c r="E87" s="32">
        <v>2.43</v>
      </c>
      <c r="F87" s="19">
        <f>IF(D87=0,0,E87/D87*100-100)</f>
        <v>0</v>
      </c>
      <c r="G87" s="30">
        <f>E87-D87</f>
        <v>2.43</v>
      </c>
      <c r="H87" s="32"/>
      <c r="I87" s="32"/>
    </row>
    <row r="88" spans="1:9" s="28" customFormat="1" ht="15" outlineLevel="1">
      <c r="A88" s="31" t="s">
        <v>200</v>
      </c>
      <c r="B88" s="9" t="s">
        <v>233</v>
      </c>
      <c r="C88" s="19" t="s">
        <v>9</v>
      </c>
      <c r="D88" s="32">
        <v>100.53</v>
      </c>
      <c r="E88" s="32">
        <v>183.45</v>
      </c>
      <c r="F88" s="19">
        <f>IF(D88=0,0,E88/D88*100-100)</f>
        <v>82.48284094300206</v>
      </c>
      <c r="G88" s="30">
        <f>E88-D88</f>
        <v>82.91999999999999</v>
      </c>
      <c r="H88" s="32"/>
      <c r="I88" s="32"/>
    </row>
    <row r="89" spans="1:9" s="28" customFormat="1" ht="15">
      <c r="A89" s="26" t="s">
        <v>37</v>
      </c>
      <c r="B89" s="33" t="s">
        <v>179</v>
      </c>
      <c r="C89" s="34" t="s">
        <v>9</v>
      </c>
      <c r="D89" s="35">
        <f>SUM(D90:D95)</f>
        <v>0</v>
      </c>
      <c r="E89" s="35">
        <f>SUM(E90:E95)</f>
        <v>37.29</v>
      </c>
      <c r="F89" s="34">
        <f t="shared" si="4"/>
        <v>0</v>
      </c>
      <c r="G89" s="34">
        <f t="shared" si="5"/>
        <v>37.29</v>
      </c>
      <c r="H89" s="32"/>
      <c r="I89" s="32"/>
    </row>
    <row r="90" spans="1:9" s="28" customFormat="1" ht="15" outlineLevel="1">
      <c r="A90" s="26" t="s">
        <v>38</v>
      </c>
      <c r="B90" s="8" t="s">
        <v>19</v>
      </c>
      <c r="C90" s="19" t="s">
        <v>9</v>
      </c>
      <c r="D90" s="32"/>
      <c r="E90" s="32"/>
      <c r="F90" s="19">
        <f t="shared" si="4"/>
        <v>0</v>
      </c>
      <c r="G90" s="30">
        <f t="shared" si="5"/>
        <v>0</v>
      </c>
      <c r="H90" s="32"/>
      <c r="I90" s="32"/>
    </row>
    <row r="91" spans="1:9" s="28" customFormat="1" ht="15" outlineLevel="1">
      <c r="A91" s="26" t="s">
        <v>39</v>
      </c>
      <c r="B91" s="62" t="s">
        <v>235</v>
      </c>
      <c r="C91" s="19" t="s">
        <v>9</v>
      </c>
      <c r="D91" s="32"/>
      <c r="E91" s="32"/>
      <c r="F91" s="19">
        <f t="shared" si="4"/>
        <v>0</v>
      </c>
      <c r="G91" s="30">
        <f t="shared" si="5"/>
        <v>0</v>
      </c>
      <c r="H91" s="32"/>
      <c r="I91" s="32"/>
    </row>
    <row r="92" spans="1:9" s="28" customFormat="1" ht="15" outlineLevel="1">
      <c r="A92" s="26" t="s">
        <v>77</v>
      </c>
      <c r="B92" s="62" t="s">
        <v>240</v>
      </c>
      <c r="C92" s="19" t="s">
        <v>9</v>
      </c>
      <c r="D92" s="32"/>
      <c r="E92" s="32"/>
      <c r="F92" s="19">
        <f>IF(D92=0,0,E92/D92*100-100)</f>
        <v>0</v>
      </c>
      <c r="G92" s="30">
        <f>E92-D92</f>
        <v>0</v>
      </c>
      <c r="H92" s="32"/>
      <c r="I92" s="32"/>
    </row>
    <row r="93" spans="1:9" s="28" customFormat="1" ht="15" outlineLevel="1">
      <c r="A93" s="26" t="s">
        <v>237</v>
      </c>
      <c r="B93" s="62" t="s">
        <v>234</v>
      </c>
      <c r="C93" s="19" t="s">
        <v>9</v>
      </c>
      <c r="D93" s="32"/>
      <c r="E93" s="32"/>
      <c r="F93" s="19">
        <f>IF(D93=0,0,E93/D93*100-100)</f>
        <v>0</v>
      </c>
      <c r="G93" s="30">
        <f>E93-D93</f>
        <v>0</v>
      </c>
      <c r="H93" s="32"/>
      <c r="I93" s="32"/>
    </row>
    <row r="94" spans="1:9" s="28" customFormat="1" ht="15" outlineLevel="1">
      <c r="A94" s="26" t="s">
        <v>238</v>
      </c>
      <c r="B94" s="62" t="s">
        <v>236</v>
      </c>
      <c r="C94" s="19" t="s">
        <v>9</v>
      </c>
      <c r="D94" s="32"/>
      <c r="E94" s="32"/>
      <c r="F94" s="19">
        <f>IF(D94=0,0,E94/D94*100-100)</f>
        <v>0</v>
      </c>
      <c r="G94" s="30">
        <f>E94-D94</f>
        <v>0</v>
      </c>
      <c r="H94" s="32"/>
      <c r="I94" s="32"/>
    </row>
    <row r="95" spans="1:9" s="28" customFormat="1" ht="15" outlineLevel="1">
      <c r="A95" s="26" t="s">
        <v>239</v>
      </c>
      <c r="B95" s="9" t="s">
        <v>233</v>
      </c>
      <c r="C95" s="19" t="s">
        <v>9</v>
      </c>
      <c r="D95" s="32"/>
      <c r="E95" s="32">
        <v>37.29</v>
      </c>
      <c r="F95" s="19">
        <f>IF(D95=0,0,E95/D95*100-100)</f>
        <v>0</v>
      </c>
      <c r="G95" s="30">
        <f>E95-D95</f>
        <v>37.29</v>
      </c>
      <c r="H95" s="32"/>
      <c r="I95" s="32"/>
    </row>
    <row r="96" spans="1:9" s="28" customFormat="1" ht="15" hidden="1" outlineLevel="1">
      <c r="A96" s="26"/>
      <c r="B96" s="62"/>
      <c r="C96" s="19" t="s">
        <v>9</v>
      </c>
      <c r="D96" s="32"/>
      <c r="E96" s="32"/>
      <c r="F96" s="19">
        <f>IF(D96=0,0,E96/D96*100-100)</f>
        <v>0</v>
      </c>
      <c r="G96" s="30">
        <f>E96-D96</f>
        <v>0</v>
      </c>
      <c r="H96" s="32"/>
      <c r="I96" s="32"/>
    </row>
    <row r="97" spans="1:9" s="27" customFormat="1" ht="15" collapsed="1">
      <c r="A97" s="26" t="s">
        <v>40</v>
      </c>
      <c r="B97" s="36" t="s">
        <v>20</v>
      </c>
      <c r="C97" s="37" t="s">
        <v>9</v>
      </c>
      <c r="D97" s="38">
        <f>D47+D89</f>
        <v>18690.54</v>
      </c>
      <c r="E97" s="38">
        <f>E47+E89</f>
        <v>21442.570000000003</v>
      </c>
      <c r="F97" s="37">
        <f t="shared" si="4"/>
        <v>14.724186674114307</v>
      </c>
      <c r="G97" s="37">
        <f t="shared" si="5"/>
        <v>2752.0300000000025</v>
      </c>
      <c r="H97" s="37"/>
      <c r="I97" s="37"/>
    </row>
    <row r="98" spans="1:9" s="27" customFormat="1" ht="18" customHeight="1">
      <c r="A98" s="74" t="s">
        <v>41</v>
      </c>
      <c r="B98" s="72" t="s">
        <v>187</v>
      </c>
      <c r="C98" s="19" t="s">
        <v>9</v>
      </c>
      <c r="D98" s="32"/>
      <c r="E98" s="32">
        <v>-1340.34</v>
      </c>
      <c r="F98" s="19">
        <f aca="true" t="shared" si="8" ref="F98:F104">IF(D98=0,0,E98/D98*100-100)</f>
        <v>0</v>
      </c>
      <c r="G98" s="30">
        <f aca="true" t="shared" si="9" ref="G98:G104">E98-D98</f>
        <v>-1340.34</v>
      </c>
      <c r="H98" s="32"/>
      <c r="I98" s="32"/>
    </row>
    <row r="99" spans="1:9" s="27" customFormat="1" ht="17.25" customHeight="1">
      <c r="A99" s="75"/>
      <c r="B99" s="73"/>
      <c r="C99" s="19" t="s">
        <v>14</v>
      </c>
      <c r="D99" s="32"/>
      <c r="E99" s="32">
        <v>-6.25</v>
      </c>
      <c r="F99" s="19">
        <f t="shared" si="8"/>
        <v>0</v>
      </c>
      <c r="G99" s="30">
        <f t="shared" si="9"/>
        <v>-6.25</v>
      </c>
      <c r="H99" s="32"/>
      <c r="I99" s="32"/>
    </row>
    <row r="100" spans="1:9" s="27" customFormat="1" ht="17.25" customHeight="1">
      <c r="A100" s="74" t="s">
        <v>54</v>
      </c>
      <c r="B100" s="72" t="s">
        <v>224</v>
      </c>
      <c r="C100" s="19" t="s">
        <v>9</v>
      </c>
      <c r="D100" s="32"/>
      <c r="E100" s="32"/>
      <c r="F100" s="19">
        <f>IF(D100=0,0,E100/D100*100-100)</f>
        <v>0</v>
      </c>
      <c r="G100" s="30">
        <f>E100-D100</f>
        <v>0</v>
      </c>
      <c r="H100" s="32"/>
      <c r="I100" s="32"/>
    </row>
    <row r="101" spans="1:9" s="27" customFormat="1" ht="17.25" customHeight="1">
      <c r="A101" s="75"/>
      <c r="B101" s="73"/>
      <c r="C101" s="19" t="s">
        <v>14</v>
      </c>
      <c r="D101" s="32"/>
      <c r="E101" s="32"/>
      <c r="F101" s="19">
        <f>IF(D101=0,0,E101/D101*100-100)</f>
        <v>0</v>
      </c>
      <c r="G101" s="30">
        <f>E101-D101</f>
        <v>0</v>
      </c>
      <c r="H101" s="32"/>
      <c r="I101" s="32"/>
    </row>
    <row r="102" spans="1:9" s="27" customFormat="1" ht="16.5" customHeight="1">
      <c r="A102" s="74" t="s">
        <v>55</v>
      </c>
      <c r="B102" s="72" t="s">
        <v>201</v>
      </c>
      <c r="C102" s="19" t="s">
        <v>9</v>
      </c>
      <c r="D102" s="32"/>
      <c r="E102" s="32">
        <v>-622.54</v>
      </c>
      <c r="F102" s="19">
        <f t="shared" si="8"/>
        <v>0</v>
      </c>
      <c r="G102" s="30">
        <f t="shared" si="9"/>
        <v>-622.54</v>
      </c>
      <c r="H102" s="32"/>
      <c r="I102" s="32"/>
    </row>
    <row r="103" spans="1:9" s="27" customFormat="1" ht="15.75" customHeight="1">
      <c r="A103" s="75"/>
      <c r="B103" s="73"/>
      <c r="C103" s="19" t="s">
        <v>14</v>
      </c>
      <c r="D103" s="32"/>
      <c r="E103" s="32">
        <v>-2.9</v>
      </c>
      <c r="F103" s="19">
        <f t="shared" si="8"/>
        <v>0</v>
      </c>
      <c r="G103" s="30">
        <f t="shared" si="9"/>
        <v>-2.9</v>
      </c>
      <c r="H103" s="32"/>
      <c r="I103" s="32"/>
    </row>
    <row r="104" spans="1:9" s="27" customFormat="1" ht="15">
      <c r="A104" s="26" t="s">
        <v>56</v>
      </c>
      <c r="B104" s="2" t="s">
        <v>223</v>
      </c>
      <c r="C104" s="19" t="s">
        <v>9</v>
      </c>
      <c r="D104" s="32">
        <v>18690.54</v>
      </c>
      <c r="E104" s="32">
        <v>16659.48</v>
      </c>
      <c r="F104" s="19">
        <f t="shared" si="8"/>
        <v>-10.866780735067053</v>
      </c>
      <c r="G104" s="30">
        <f t="shared" si="9"/>
        <v>-2031.0600000000013</v>
      </c>
      <c r="H104" s="32" t="s">
        <v>277</v>
      </c>
      <c r="I104" s="32"/>
    </row>
    <row r="105" spans="1:9" s="27" customFormat="1" ht="15">
      <c r="A105" s="26" t="s">
        <v>57</v>
      </c>
      <c r="B105" s="2" t="s">
        <v>241</v>
      </c>
      <c r="C105" s="19" t="s">
        <v>9</v>
      </c>
      <c r="D105" s="32"/>
      <c r="E105" s="32">
        <v>12.32</v>
      </c>
      <c r="F105" s="19">
        <f>IF(D105=0,0,E105/D105*100-100)</f>
        <v>0</v>
      </c>
      <c r="G105" s="30">
        <f>E105-D105</f>
        <v>12.32</v>
      </c>
      <c r="H105" s="32"/>
      <c r="I105" s="32"/>
    </row>
    <row r="106" spans="1:9" s="27" customFormat="1" ht="28.5">
      <c r="A106" s="60" t="s">
        <v>66</v>
      </c>
      <c r="B106" s="61" t="s">
        <v>225</v>
      </c>
      <c r="C106" s="19" t="s">
        <v>9</v>
      </c>
      <c r="D106" s="32"/>
      <c r="E106" s="32">
        <v>3430.43</v>
      </c>
      <c r="F106" s="19" t="s">
        <v>116</v>
      </c>
      <c r="G106" s="19" t="s">
        <v>116</v>
      </c>
      <c r="H106" s="32"/>
      <c r="I106" s="32"/>
    </row>
    <row r="107" spans="1:9" s="27" customFormat="1" ht="30">
      <c r="A107" s="60" t="s">
        <v>218</v>
      </c>
      <c r="B107" s="63" t="s">
        <v>217</v>
      </c>
      <c r="C107" s="19" t="s">
        <v>9</v>
      </c>
      <c r="D107" s="32"/>
      <c r="E107" s="32"/>
      <c r="F107" s="19" t="s">
        <v>116</v>
      </c>
      <c r="G107" s="19" t="s">
        <v>116</v>
      </c>
      <c r="H107" s="32"/>
      <c r="I107" s="32"/>
    </row>
    <row r="108" spans="1:9" s="27" customFormat="1" ht="30">
      <c r="A108" s="60" t="s">
        <v>219</v>
      </c>
      <c r="B108" s="63" t="s">
        <v>242</v>
      </c>
      <c r="C108" s="19" t="s">
        <v>9</v>
      </c>
      <c r="D108" s="32"/>
      <c r="E108" s="32"/>
      <c r="F108" s="19" t="s">
        <v>116</v>
      </c>
      <c r="G108" s="19" t="s">
        <v>116</v>
      </c>
      <c r="H108" s="32"/>
      <c r="I108" s="32"/>
    </row>
    <row r="109" spans="1:9" s="27" customFormat="1" ht="15">
      <c r="A109" s="60" t="s">
        <v>220</v>
      </c>
      <c r="B109" s="63" t="s">
        <v>260</v>
      </c>
      <c r="C109" s="19" t="s">
        <v>9</v>
      </c>
      <c r="D109" s="32"/>
      <c r="E109" s="32">
        <v>3430.43</v>
      </c>
      <c r="F109" s="19" t="s">
        <v>116</v>
      </c>
      <c r="G109" s="19" t="s">
        <v>116</v>
      </c>
      <c r="H109" s="32"/>
      <c r="I109" s="32"/>
    </row>
    <row r="110" spans="1:9" s="27" customFormat="1" ht="15">
      <c r="A110" s="60" t="s">
        <v>263</v>
      </c>
      <c r="B110" s="63" t="s">
        <v>259</v>
      </c>
      <c r="C110" s="19" t="s">
        <v>9</v>
      </c>
      <c r="D110" s="32"/>
      <c r="E110" s="32"/>
      <c r="F110" s="19" t="s">
        <v>116</v>
      </c>
      <c r="G110" s="19" t="s">
        <v>116</v>
      </c>
      <c r="H110" s="32"/>
      <c r="I110" s="32"/>
    </row>
    <row r="111" spans="1:9" s="27" customFormat="1" ht="15">
      <c r="A111" s="60" t="s">
        <v>264</v>
      </c>
      <c r="B111" s="63" t="s">
        <v>261</v>
      </c>
      <c r="C111" s="19" t="s">
        <v>9</v>
      </c>
      <c r="D111" s="32"/>
      <c r="E111" s="32"/>
      <c r="F111" s="19" t="s">
        <v>116</v>
      </c>
      <c r="G111" s="19" t="s">
        <v>116</v>
      </c>
      <c r="H111" s="32"/>
      <c r="I111" s="32"/>
    </row>
    <row r="112" spans="1:9" s="27" customFormat="1" ht="15">
      <c r="A112" s="60" t="s">
        <v>265</v>
      </c>
      <c r="B112" s="63" t="s">
        <v>262</v>
      </c>
      <c r="C112" s="19" t="s">
        <v>9</v>
      </c>
      <c r="D112" s="32"/>
      <c r="E112" s="32"/>
      <c r="F112" s="19" t="s">
        <v>116</v>
      </c>
      <c r="G112" s="19" t="s">
        <v>116</v>
      </c>
      <c r="H112" s="32"/>
      <c r="I112" s="32"/>
    </row>
    <row r="113" spans="1:9" s="27" customFormat="1" ht="15">
      <c r="A113" s="74" t="s">
        <v>111</v>
      </c>
      <c r="B113" s="72" t="s">
        <v>189</v>
      </c>
      <c r="C113" s="19" t="s">
        <v>9</v>
      </c>
      <c r="D113" s="18" t="s">
        <v>116</v>
      </c>
      <c r="E113" s="32">
        <v>11308.17</v>
      </c>
      <c r="F113" s="19" t="s">
        <v>116</v>
      </c>
      <c r="G113" s="19" t="s">
        <v>116</v>
      </c>
      <c r="H113" s="32" t="s">
        <v>273</v>
      </c>
      <c r="I113" s="32"/>
    </row>
    <row r="114" spans="1:9" s="27" customFormat="1" ht="15">
      <c r="A114" s="75"/>
      <c r="B114" s="73"/>
      <c r="C114" s="52" t="s">
        <v>14</v>
      </c>
      <c r="D114" s="18" t="s">
        <v>116</v>
      </c>
      <c r="E114" s="32">
        <f>IF(E113=0,0,E97/E113)</f>
        <v>1.8962015958373462</v>
      </c>
      <c r="F114" s="19" t="s">
        <v>116</v>
      </c>
      <c r="G114" s="19" t="s">
        <v>116</v>
      </c>
      <c r="H114" s="32"/>
      <c r="I114" s="32"/>
    </row>
    <row r="115" spans="1:9" s="28" customFormat="1" ht="15">
      <c r="A115" s="26" t="s">
        <v>67</v>
      </c>
      <c r="B115" s="2" t="s">
        <v>21</v>
      </c>
      <c r="C115" s="20" t="s">
        <v>17</v>
      </c>
      <c r="D115" s="32">
        <v>1750.21</v>
      </c>
      <c r="E115" s="32">
        <v>2253.32</v>
      </c>
      <c r="F115" s="19">
        <f t="shared" si="4"/>
        <v>28.745693373937996</v>
      </c>
      <c r="G115" s="30">
        <f t="shared" si="5"/>
        <v>503.1100000000001</v>
      </c>
      <c r="H115" s="32" t="s">
        <v>277</v>
      </c>
      <c r="I115" s="32"/>
    </row>
    <row r="116" spans="1:9" s="28" customFormat="1" ht="15">
      <c r="A116" s="26" t="s">
        <v>243</v>
      </c>
      <c r="B116" s="8" t="s">
        <v>170</v>
      </c>
      <c r="C116" s="19" t="s">
        <v>30</v>
      </c>
      <c r="D116" s="18">
        <f>SUM(D117:D119)</f>
        <v>18.05</v>
      </c>
      <c r="E116" s="18">
        <f>SUM(E117:E119)</f>
        <v>32.5</v>
      </c>
      <c r="F116" s="19">
        <f t="shared" si="4"/>
        <v>80.05540166204986</v>
      </c>
      <c r="G116" s="30">
        <f t="shared" si="5"/>
        <v>14.45</v>
      </c>
      <c r="H116" s="32"/>
      <c r="I116" s="32"/>
    </row>
    <row r="117" spans="1:9" s="28" customFormat="1" ht="15">
      <c r="A117" s="26" t="s">
        <v>244</v>
      </c>
      <c r="B117" s="11" t="s">
        <v>171</v>
      </c>
      <c r="C117" s="19" t="s">
        <v>30</v>
      </c>
      <c r="D117" s="32">
        <v>16.43</v>
      </c>
      <c r="E117" s="32">
        <v>25</v>
      </c>
      <c r="F117" s="19">
        <f>IF(D117=0,0,E117/D117*100-100)</f>
        <v>52.16068167985392</v>
      </c>
      <c r="G117" s="30">
        <f>E117-D117</f>
        <v>8.57</v>
      </c>
      <c r="H117" s="32"/>
      <c r="I117" s="32"/>
    </row>
    <row r="118" spans="1:9" s="28" customFormat="1" ht="15">
      <c r="A118" s="26" t="s">
        <v>245</v>
      </c>
      <c r="B118" s="11" t="s">
        <v>172</v>
      </c>
      <c r="C118" s="19" t="s">
        <v>30</v>
      </c>
      <c r="D118" s="32">
        <v>1.62</v>
      </c>
      <c r="E118" s="32"/>
      <c r="F118" s="19">
        <f>IF(D118=0,0,E118/D118*100-100)</f>
        <v>-100</v>
      </c>
      <c r="G118" s="30">
        <f>E118-D118</f>
        <v>-1.62</v>
      </c>
      <c r="H118" s="32"/>
      <c r="I118" s="32"/>
    </row>
    <row r="119" spans="1:9" s="28" customFormat="1" ht="15">
      <c r="A119" s="26" t="s">
        <v>246</v>
      </c>
      <c r="B119" s="11" t="s">
        <v>173</v>
      </c>
      <c r="C119" s="19" t="s">
        <v>30</v>
      </c>
      <c r="D119" s="32"/>
      <c r="E119" s="32">
        <v>7.5</v>
      </c>
      <c r="F119" s="19">
        <f>IF(D119=0,0,E119/D119*100-100)</f>
        <v>0</v>
      </c>
      <c r="G119" s="30">
        <f>E119-D119</f>
        <v>7.5</v>
      </c>
      <c r="H119" s="32"/>
      <c r="I119" s="32"/>
    </row>
    <row r="120" spans="1:9" s="28" customFormat="1" ht="15">
      <c r="A120" s="26" t="s">
        <v>68</v>
      </c>
      <c r="B120" s="8" t="s">
        <v>22</v>
      </c>
      <c r="C120" s="19" t="s">
        <v>195</v>
      </c>
      <c r="D120" s="18">
        <f>IF(D116=0,0,D64*1000/D116/12)</f>
        <v>17579.45521698984</v>
      </c>
      <c r="E120" s="18">
        <f>IF(E116=0,0,E64*1000/E116/12)</f>
        <v>16871.76923076923</v>
      </c>
      <c r="F120" s="19">
        <f t="shared" si="4"/>
        <v>-4.025642305096355</v>
      </c>
      <c r="G120" s="30">
        <f t="shared" si="5"/>
        <v>-707.6859862206111</v>
      </c>
      <c r="H120" s="32"/>
      <c r="I120" s="32"/>
    </row>
    <row r="121" spans="1:9" s="28" customFormat="1" ht="28.5">
      <c r="A121" s="26" t="s">
        <v>69</v>
      </c>
      <c r="B121" s="2" t="s">
        <v>196</v>
      </c>
      <c r="C121" s="19" t="s">
        <v>9</v>
      </c>
      <c r="D121" s="18" t="s">
        <v>116</v>
      </c>
      <c r="E121" s="32">
        <v>8.21</v>
      </c>
      <c r="F121" s="19" t="s">
        <v>116</v>
      </c>
      <c r="G121" s="19" t="s">
        <v>116</v>
      </c>
      <c r="H121" s="32"/>
      <c r="I121" s="32"/>
    </row>
    <row r="122" spans="1:9" s="28" customFormat="1" ht="28.5">
      <c r="A122" s="26" t="s">
        <v>70</v>
      </c>
      <c r="B122" s="2" t="s">
        <v>191</v>
      </c>
      <c r="C122" s="19" t="s">
        <v>9</v>
      </c>
      <c r="D122" s="18" t="s">
        <v>116</v>
      </c>
      <c r="E122" s="32">
        <v>8.38</v>
      </c>
      <c r="F122" s="19" t="s">
        <v>116</v>
      </c>
      <c r="G122" s="19" t="s">
        <v>116</v>
      </c>
      <c r="H122" s="32"/>
      <c r="I122" s="32"/>
    </row>
    <row r="123" spans="1:9" s="28" customFormat="1" ht="16.5" customHeight="1">
      <c r="A123" s="26" t="s">
        <v>71</v>
      </c>
      <c r="B123" s="2" t="s">
        <v>192</v>
      </c>
      <c r="C123" s="19" t="s">
        <v>14</v>
      </c>
      <c r="D123" s="18" t="s">
        <v>116</v>
      </c>
      <c r="E123" s="32">
        <v>95</v>
      </c>
      <c r="F123" s="19" t="s">
        <v>116</v>
      </c>
      <c r="G123" s="19" t="s">
        <v>116</v>
      </c>
      <c r="H123" s="32"/>
      <c r="I123" s="32"/>
    </row>
    <row r="124" spans="1:9" s="28" customFormat="1" ht="15">
      <c r="A124" s="26" t="s">
        <v>72</v>
      </c>
      <c r="B124" s="2" t="s">
        <v>197</v>
      </c>
      <c r="C124" s="19" t="s">
        <v>14</v>
      </c>
      <c r="D124" s="18" t="s">
        <v>116</v>
      </c>
      <c r="E124" s="32">
        <v>96</v>
      </c>
      <c r="F124" s="19" t="s">
        <v>116</v>
      </c>
      <c r="G124" s="19" t="s">
        <v>116</v>
      </c>
      <c r="H124" s="32"/>
      <c r="I124" s="32"/>
    </row>
    <row r="125" spans="1:9" s="28" customFormat="1" ht="15">
      <c r="A125" s="26" t="s">
        <v>169</v>
      </c>
      <c r="B125" s="2" t="s">
        <v>117</v>
      </c>
      <c r="C125" s="19" t="s">
        <v>125</v>
      </c>
      <c r="D125" s="18" t="s">
        <v>116</v>
      </c>
      <c r="E125" s="32"/>
      <c r="F125" s="19" t="s">
        <v>116</v>
      </c>
      <c r="G125" s="19" t="s">
        <v>116</v>
      </c>
      <c r="H125" s="32"/>
      <c r="I125" s="32"/>
    </row>
    <row r="126" spans="1:9" s="28" customFormat="1" ht="15">
      <c r="A126" s="74" t="s">
        <v>188</v>
      </c>
      <c r="B126" s="72" t="s">
        <v>78</v>
      </c>
      <c r="C126" s="19" t="s">
        <v>9</v>
      </c>
      <c r="D126" s="18" t="s">
        <v>116</v>
      </c>
      <c r="E126" s="32">
        <v>2228.3</v>
      </c>
      <c r="F126" s="19" t="s">
        <v>116</v>
      </c>
      <c r="G126" s="19" t="s">
        <v>116</v>
      </c>
      <c r="H126" s="32"/>
      <c r="I126" s="32"/>
    </row>
    <row r="127" spans="1:9" s="28" customFormat="1" ht="15">
      <c r="A127" s="75"/>
      <c r="B127" s="73"/>
      <c r="C127" s="19" t="s">
        <v>14</v>
      </c>
      <c r="D127" s="18" t="s">
        <v>116</v>
      </c>
      <c r="E127" s="18">
        <f>IF(E97=0,0,E126/E97)</f>
        <v>0.10391944622309732</v>
      </c>
      <c r="F127" s="19" t="s">
        <v>116</v>
      </c>
      <c r="G127" s="19" t="s">
        <v>116</v>
      </c>
      <c r="H127" s="32"/>
      <c r="I127" s="32"/>
    </row>
    <row r="128" spans="1:9" s="28" customFormat="1" ht="30">
      <c r="A128" s="26" t="s">
        <v>247</v>
      </c>
      <c r="B128" s="15" t="s">
        <v>120</v>
      </c>
      <c r="C128" s="19" t="s">
        <v>9</v>
      </c>
      <c r="D128" s="18" t="s">
        <v>116</v>
      </c>
      <c r="E128" s="32"/>
      <c r="F128" s="19" t="s">
        <v>116</v>
      </c>
      <c r="G128" s="19" t="s">
        <v>116</v>
      </c>
      <c r="H128" s="32"/>
      <c r="I128" s="32"/>
    </row>
    <row r="129" spans="1:9" s="28" customFormat="1" ht="15">
      <c r="A129" s="74" t="s">
        <v>193</v>
      </c>
      <c r="B129" s="72" t="s">
        <v>184</v>
      </c>
      <c r="C129" s="19" t="s">
        <v>9</v>
      </c>
      <c r="D129" s="18" t="s">
        <v>116</v>
      </c>
      <c r="E129" s="18">
        <f>SUM(E131:E134)</f>
        <v>2924.56</v>
      </c>
      <c r="F129" s="19" t="s">
        <v>116</v>
      </c>
      <c r="G129" s="19" t="s">
        <v>116</v>
      </c>
      <c r="H129" s="32"/>
      <c r="I129" s="32"/>
    </row>
    <row r="130" spans="1:9" s="28" customFormat="1" ht="15">
      <c r="A130" s="75"/>
      <c r="B130" s="73"/>
      <c r="C130" s="19" t="s">
        <v>14</v>
      </c>
      <c r="D130" s="18" t="s">
        <v>116</v>
      </c>
      <c r="E130" s="18">
        <f>IF(E97=0,0,E129/E97)</f>
        <v>0.13639036738599894</v>
      </c>
      <c r="F130" s="19" t="s">
        <v>116</v>
      </c>
      <c r="G130" s="19" t="s">
        <v>116</v>
      </c>
      <c r="H130" s="32"/>
      <c r="I130" s="32"/>
    </row>
    <row r="131" spans="1:9" s="28" customFormat="1" ht="15">
      <c r="A131" s="26" t="s">
        <v>248</v>
      </c>
      <c r="B131" s="15" t="s">
        <v>183</v>
      </c>
      <c r="C131" s="19" t="s">
        <v>9</v>
      </c>
      <c r="D131" s="18" t="s">
        <v>116</v>
      </c>
      <c r="E131" s="32">
        <v>2550.46</v>
      </c>
      <c r="F131" s="19" t="s">
        <v>116</v>
      </c>
      <c r="G131" s="19" t="s">
        <v>116</v>
      </c>
      <c r="H131" s="32"/>
      <c r="I131" s="32"/>
    </row>
    <row r="132" spans="1:9" s="28" customFormat="1" ht="15">
      <c r="A132" s="26" t="s">
        <v>249</v>
      </c>
      <c r="B132" s="15" t="s">
        <v>182</v>
      </c>
      <c r="C132" s="19" t="s">
        <v>9</v>
      </c>
      <c r="D132" s="18" t="s">
        <v>116</v>
      </c>
      <c r="E132" s="32">
        <v>145.71</v>
      </c>
      <c r="F132" s="19" t="s">
        <v>116</v>
      </c>
      <c r="G132" s="19" t="s">
        <v>116</v>
      </c>
      <c r="H132" s="32"/>
      <c r="I132" s="32"/>
    </row>
    <row r="133" spans="1:9" s="28" customFormat="1" ht="15">
      <c r="A133" s="26" t="s">
        <v>250</v>
      </c>
      <c r="B133" s="15" t="s">
        <v>185</v>
      </c>
      <c r="C133" s="19" t="s">
        <v>9</v>
      </c>
      <c r="D133" s="18" t="s">
        <v>116</v>
      </c>
      <c r="E133" s="32"/>
      <c r="F133" s="19" t="s">
        <v>116</v>
      </c>
      <c r="G133" s="19" t="s">
        <v>116</v>
      </c>
      <c r="H133" s="32"/>
      <c r="I133" s="32"/>
    </row>
    <row r="134" spans="1:9" s="28" customFormat="1" ht="15">
      <c r="A134" s="26" t="s">
        <v>251</v>
      </c>
      <c r="B134" s="50" t="s">
        <v>186</v>
      </c>
      <c r="C134" s="19" t="s">
        <v>9</v>
      </c>
      <c r="D134" s="18" t="s">
        <v>116</v>
      </c>
      <c r="E134" s="32">
        <v>228.39</v>
      </c>
      <c r="F134" s="19" t="s">
        <v>116</v>
      </c>
      <c r="G134" s="19" t="s">
        <v>116</v>
      </c>
      <c r="H134" s="32"/>
      <c r="I134" s="32"/>
    </row>
    <row r="135" spans="1:9" s="28" customFormat="1" ht="15">
      <c r="A135" s="26" t="s">
        <v>188</v>
      </c>
      <c r="B135" s="2" t="s">
        <v>79</v>
      </c>
      <c r="C135" s="19" t="s">
        <v>124</v>
      </c>
      <c r="D135" s="18" t="s">
        <v>116</v>
      </c>
      <c r="E135" s="32">
        <v>87</v>
      </c>
      <c r="F135" s="19" t="s">
        <v>116</v>
      </c>
      <c r="G135" s="19" t="s">
        <v>116</v>
      </c>
      <c r="H135" s="32"/>
      <c r="I135" s="32"/>
    </row>
    <row r="136" spans="1:9" s="28" customFormat="1" ht="15">
      <c r="A136" s="26" t="s">
        <v>193</v>
      </c>
      <c r="B136" s="2" t="s">
        <v>168</v>
      </c>
      <c r="C136" s="19" t="s">
        <v>9</v>
      </c>
      <c r="D136" s="18" t="s">
        <v>116</v>
      </c>
      <c r="E136" s="32">
        <v>962.14</v>
      </c>
      <c r="F136" s="19" t="s">
        <v>116</v>
      </c>
      <c r="G136" s="19" t="s">
        <v>116</v>
      </c>
      <c r="H136" s="32"/>
      <c r="I136" s="32"/>
    </row>
    <row r="137" spans="1:9" s="28" customFormat="1" ht="15">
      <c r="A137" s="26" t="s">
        <v>194</v>
      </c>
      <c r="B137" s="2" t="s">
        <v>112</v>
      </c>
      <c r="C137" s="20" t="s">
        <v>17</v>
      </c>
      <c r="D137" s="70">
        <v>1734.16</v>
      </c>
      <c r="E137" s="71"/>
      <c r="F137" s="19" t="s">
        <v>116</v>
      </c>
      <c r="G137" s="19" t="s">
        <v>116</v>
      </c>
      <c r="H137" s="32"/>
      <c r="I137" s="32"/>
    </row>
    <row r="138" spans="1:9" s="28" customFormat="1" ht="15">
      <c r="A138" s="26" t="s">
        <v>198</v>
      </c>
      <c r="B138" s="2" t="s">
        <v>113</v>
      </c>
      <c r="C138" s="20" t="s">
        <v>17</v>
      </c>
      <c r="D138" s="70"/>
      <c r="E138" s="71"/>
      <c r="F138" s="19" t="s">
        <v>116</v>
      </c>
      <c r="G138" s="19" t="s">
        <v>116</v>
      </c>
      <c r="H138" s="32"/>
      <c r="I138" s="32"/>
    </row>
    <row r="139" spans="1:9" s="28" customFormat="1" ht="15">
      <c r="A139" s="26" t="s">
        <v>202</v>
      </c>
      <c r="B139" s="2" t="s">
        <v>118</v>
      </c>
      <c r="C139" s="20" t="s">
        <v>17</v>
      </c>
      <c r="D139" s="70">
        <v>1848.49</v>
      </c>
      <c r="E139" s="71"/>
      <c r="F139" s="19" t="s">
        <v>116</v>
      </c>
      <c r="G139" s="19" t="s">
        <v>116</v>
      </c>
      <c r="H139" s="32"/>
      <c r="I139" s="32"/>
    </row>
    <row r="140" spans="1:9" s="28" customFormat="1" ht="15.75" thickBot="1">
      <c r="A140" s="26" t="s">
        <v>216</v>
      </c>
      <c r="B140" s="3" t="s">
        <v>119</v>
      </c>
      <c r="C140" s="4" t="s">
        <v>17</v>
      </c>
      <c r="D140" s="66">
        <v>1810.46</v>
      </c>
      <c r="E140" s="67"/>
      <c r="F140" s="4" t="s">
        <v>116</v>
      </c>
      <c r="G140" s="4" t="s">
        <v>116</v>
      </c>
      <c r="H140" s="32"/>
      <c r="I140" s="32"/>
    </row>
    <row r="141" ht="15">
      <c r="B141" s="39" t="s">
        <v>190</v>
      </c>
    </row>
    <row r="142" ht="15">
      <c r="A142" s="32"/>
    </row>
    <row r="143" spans="1:2" ht="15">
      <c r="A143" s="64" t="s">
        <v>254</v>
      </c>
      <c r="B143" s="65" t="s">
        <v>255</v>
      </c>
    </row>
  </sheetData>
  <sheetProtection/>
  <mergeCells count="34">
    <mergeCell ref="B100:B101"/>
    <mergeCell ref="A10:A11"/>
    <mergeCell ref="B10:B11"/>
    <mergeCell ref="C10:C11"/>
    <mergeCell ref="H10:H11"/>
    <mergeCell ref="B98:B99"/>
    <mergeCell ref="C1:F1"/>
    <mergeCell ref="A46:I46"/>
    <mergeCell ref="I10:I11"/>
    <mergeCell ref="C2:F2"/>
    <mergeCell ref="C3:F3"/>
    <mergeCell ref="C4:F4"/>
    <mergeCell ref="C5:F5"/>
    <mergeCell ref="C6:F6"/>
    <mergeCell ref="B8:I8"/>
    <mergeCell ref="C7:F7"/>
    <mergeCell ref="B102:B103"/>
    <mergeCell ref="B113:B114"/>
    <mergeCell ref="A98:A99"/>
    <mergeCell ref="A102:A103"/>
    <mergeCell ref="A113:A114"/>
    <mergeCell ref="B129:B130"/>
    <mergeCell ref="A129:A130"/>
    <mergeCell ref="B126:B127"/>
    <mergeCell ref="A126:A127"/>
    <mergeCell ref="A100:A101"/>
    <mergeCell ref="D140:E140"/>
    <mergeCell ref="G10:G11"/>
    <mergeCell ref="D10:D11"/>
    <mergeCell ref="E10:E11"/>
    <mergeCell ref="F10:F11"/>
    <mergeCell ref="D137:E137"/>
    <mergeCell ref="D138:E138"/>
    <mergeCell ref="D139:E139"/>
  </mergeCells>
  <printOptions/>
  <pageMargins left="0" right="0" top="0" bottom="0" header="0.5118110236220472" footer="0.5118110236220472"/>
  <pageSetup horizontalDpi="600" verticalDpi="600" orientation="portrait" paperSize="9" scale="55" r:id="rId3"/>
  <ignoredErrors>
    <ignoredError sqref="A13 A4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KJU</cp:lastModifiedBy>
  <cp:lastPrinted>2023-02-16T12:08:33Z</cp:lastPrinted>
  <dcterms:created xsi:type="dcterms:W3CDTF">2011-08-26T11:00:23Z</dcterms:created>
  <dcterms:modified xsi:type="dcterms:W3CDTF">2023-03-02T16:03:46Z</dcterms:modified>
  <cp:category/>
  <cp:version/>
  <cp:contentType/>
  <cp:contentStatus/>
</cp:coreProperties>
</file>